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C:\Users\bmoriarty\Documents\_book\2016 Excel Functions and Formulas\_CompanionDisc\EXCEL.Examples\"/>
    </mc:Choice>
  </mc:AlternateContent>
  <bookViews>
    <workbookView xWindow="120" yWindow="60" windowWidth="7995" windowHeight="4365" tabRatio="1000"/>
  </bookViews>
  <sheets>
    <sheet name="AVERAGE-LARGE" sheetId="10" r:id="rId1"/>
    <sheet name="AVERAGE-STDEV" sheetId="27" r:id="rId2"/>
    <sheet name="COUNT" sheetId="22" r:id="rId3"/>
    <sheet name="COUNTA" sheetId="23" r:id="rId4"/>
    <sheet name="COUNTA (2)" sheetId="25" r:id="rId5"/>
    <sheet name="COUNTA-COUNT" sheetId="24" r:id="rId6"/>
    <sheet name="COUNTBLANK" sheetId="26" r:id="rId7"/>
    <sheet name="FORECAST.ETS" sheetId="31" r:id="rId8"/>
    <sheet name="FORECAST.ETS.CONFINT" sheetId="32" r:id="rId9"/>
    <sheet name="FORECAST.ETS.SEASONALITY" sheetId="33" r:id="rId10"/>
    <sheet name="FORECAST.ETS.STAT" sheetId="35" r:id="rId11"/>
    <sheet name="FORECAST.LINEAR" sheetId="30" r:id="rId12"/>
    <sheet name="INDEX-MATCH-SMALL" sheetId="9" r:id="rId13"/>
    <sheet name="LARGE" sheetId="5" r:id="rId14"/>
    <sheet name="LARGE (2)" sheetId="8" r:id="rId15"/>
    <sheet name="MAX" sheetId="1" r:id="rId16"/>
    <sheet name="MAXIFS" sheetId="28" r:id="rId17"/>
    <sheet name="MEDIAN" sheetId="19" r:id="rId18"/>
    <sheet name="MIN" sheetId="2" r:id="rId19"/>
    <sheet name="MIN (2)" sheetId="4" r:id="rId20"/>
    <sheet name="MINIFS" sheetId="29" r:id="rId21"/>
    <sheet name="QUARTILE" sheetId="20" r:id="rId22"/>
    <sheet name="RANK" sheetId="16" r:id="rId23"/>
    <sheet name="SMALL" sheetId="6" r:id="rId24"/>
    <sheet name="SUBTOTAL" sheetId="13" r:id="rId25"/>
    <sheet name="SUBTOTAL (2)" sheetId="15" r:id="rId26"/>
  </sheets>
  <definedNames>
    <definedName name="_xlnm._FilterDatabase" localSheetId="24" hidden="1">SUBTOTAL!$A$1:$C$10</definedName>
    <definedName name="_xlnm._FilterDatabase" localSheetId="25" hidden="1">'SUBTOTAL (2)'!$A$1:$C$10</definedName>
  </definedNames>
  <calcPr calcId="171027"/>
</workbook>
</file>

<file path=xl/calcChain.xml><?xml version="1.0" encoding="utf-8"?>
<calcChain xmlns="http://schemas.openxmlformats.org/spreadsheetml/2006/main">
  <c r="C4" i="35" l="1"/>
  <c r="G4" i="35"/>
  <c r="C5" i="35"/>
  <c r="G5" i="35"/>
  <c r="C6" i="35"/>
  <c r="G6" i="35"/>
  <c r="C7" i="35"/>
  <c r="G7" i="35"/>
  <c r="C8" i="35"/>
  <c r="G8" i="35"/>
  <c r="C9" i="35"/>
  <c r="G9" i="35"/>
  <c r="C10" i="35"/>
  <c r="G10" i="35"/>
  <c r="C11" i="35"/>
  <c r="G11" i="35"/>
  <c r="C12" i="35"/>
  <c r="G12" i="35"/>
  <c r="D4" i="35"/>
  <c r="H4" i="35"/>
  <c r="D5" i="35"/>
  <c r="H5" i="35"/>
  <c r="D6" i="35"/>
  <c r="H6" i="35"/>
  <c r="D7" i="35"/>
  <c r="H7" i="35"/>
  <c r="D8" i="35"/>
  <c r="H8" i="35"/>
  <c r="D9" i="35"/>
  <c r="H9" i="35"/>
  <c r="D10" i="35"/>
  <c r="H10" i="35"/>
  <c r="D11" i="35"/>
  <c r="H11" i="35"/>
  <c r="D12" i="35"/>
  <c r="H12" i="35"/>
  <c r="E4" i="35"/>
  <c r="I4" i="35"/>
  <c r="E5" i="35"/>
  <c r="I5" i="35"/>
  <c r="E6" i="35"/>
  <c r="I6" i="35"/>
  <c r="E7" i="35"/>
  <c r="I7" i="35"/>
  <c r="E8" i="35"/>
  <c r="I8" i="35"/>
  <c r="E9" i="35"/>
  <c r="I9" i="35"/>
  <c r="E10" i="35"/>
  <c r="I10" i="35"/>
  <c r="E11" i="35"/>
  <c r="I11" i="35"/>
  <c r="E12" i="35"/>
  <c r="I12" i="35"/>
  <c r="F4" i="35"/>
  <c r="J4" i="35"/>
  <c r="F5" i="35"/>
  <c r="J5" i="35"/>
  <c r="F6" i="35"/>
  <c r="J6" i="35"/>
  <c r="F7" i="35"/>
  <c r="J7" i="35"/>
  <c r="F8" i="35"/>
  <c r="J8" i="35"/>
  <c r="F9" i="35"/>
  <c r="J9" i="35"/>
  <c r="F10" i="35"/>
  <c r="J10" i="35"/>
  <c r="F11" i="35"/>
  <c r="J11" i="35"/>
  <c r="F12" i="35"/>
  <c r="J12" i="35"/>
  <c r="C14" i="35"/>
  <c r="G14" i="35"/>
  <c r="C15" i="35"/>
  <c r="G15" i="35"/>
  <c r="C16" i="35"/>
  <c r="G16" i="35"/>
  <c r="C17" i="35"/>
  <c r="G17" i="35"/>
  <c r="D14" i="35"/>
  <c r="H14" i="35"/>
  <c r="D15" i="35"/>
  <c r="H15" i="35"/>
  <c r="D16" i="35"/>
  <c r="H16" i="35"/>
  <c r="D17" i="35"/>
  <c r="H17" i="35"/>
  <c r="E14" i="35"/>
  <c r="I14" i="35"/>
  <c r="E15" i="35"/>
  <c r="I15" i="35"/>
  <c r="E16" i="35"/>
  <c r="I16" i="35"/>
  <c r="E17" i="35"/>
  <c r="I17" i="35"/>
  <c r="F14" i="35"/>
  <c r="J14" i="35"/>
  <c r="F15" i="35"/>
  <c r="J15" i="35"/>
  <c r="F16" i="35"/>
  <c r="J16" i="35"/>
  <c r="F17" i="35"/>
  <c r="J17" i="35"/>
  <c r="D13" i="35"/>
  <c r="H13" i="35"/>
  <c r="E13" i="35"/>
  <c r="I13" i="35"/>
  <c r="F13" i="35"/>
  <c r="J13" i="35"/>
  <c r="G13" i="35"/>
  <c r="C13" i="35"/>
  <c r="B13" i="35"/>
  <c r="B14" i="35"/>
  <c r="B15" i="35"/>
  <c r="B16" i="35"/>
  <c r="B17" i="35"/>
  <c r="A5" i="35"/>
  <c r="A6" i="35" s="1"/>
  <c r="A7" i="35" s="1"/>
  <c r="A8" i="35" s="1"/>
  <c r="A9" i="35" s="1"/>
  <c r="A10" i="35" s="1"/>
  <c r="A11" i="35" s="1"/>
  <c r="A12" i="35" s="1"/>
  <c r="A13" i="35" s="1"/>
  <c r="A4" i="35"/>
  <c r="A3" i="33"/>
  <c r="A4" i="33" s="1"/>
  <c r="A5" i="33" s="1"/>
  <c r="A6" i="33" s="1"/>
  <c r="A7" i="33" s="1"/>
  <c r="A8" i="33" s="1"/>
  <c r="A9" i="33" s="1"/>
  <c r="A10" i="33" s="1"/>
  <c r="A11" i="33" s="1"/>
  <c r="A12" i="33" s="1"/>
  <c r="B12" i="33"/>
  <c r="C13" i="32"/>
  <c r="C14" i="32"/>
  <c r="C15" i="32"/>
  <c r="C16" i="32"/>
  <c r="C12" i="32"/>
  <c r="B16" i="32"/>
  <c r="A14" i="35" l="1"/>
  <c r="A13" i="33"/>
  <c r="A3" i="32"/>
  <c r="A4" i="32" s="1"/>
  <c r="A5" i="32" s="1"/>
  <c r="A6" i="32" s="1"/>
  <c r="A7" i="32" s="1"/>
  <c r="A8" i="32" s="1"/>
  <c r="A9" i="32" s="1"/>
  <c r="A10" i="32" s="1"/>
  <c r="A11" i="32" s="1"/>
  <c r="A12" i="32" s="1"/>
  <c r="A3" i="31"/>
  <c r="A4" i="31" s="1"/>
  <c r="A5" i="31" s="1"/>
  <c r="A6" i="31" s="1"/>
  <c r="A7" i="31" s="1"/>
  <c r="A8" i="31" s="1"/>
  <c r="A9" i="31" s="1"/>
  <c r="A10" i="31" s="1"/>
  <c r="A11" i="31" s="1"/>
  <c r="A12" i="31" s="1"/>
  <c r="B15" i="30"/>
  <c r="B16" i="30"/>
  <c r="A15" i="30"/>
  <c r="A16" i="30"/>
  <c r="B14" i="30"/>
  <c r="A14" i="30"/>
  <c r="B13" i="30"/>
  <c r="B12" i="30"/>
  <c r="A4" i="30"/>
  <c r="A5" i="30"/>
  <c r="A6" i="30"/>
  <c r="A7" i="30"/>
  <c r="A8" i="30" s="1"/>
  <c r="A9" i="30" s="1"/>
  <c r="A10" i="30" s="1"/>
  <c r="A11" i="30" s="1"/>
  <c r="A12" i="30" s="1"/>
  <c r="A13" i="30" s="1"/>
  <c r="A3" i="30"/>
  <c r="B13" i="31"/>
  <c r="B14" i="31"/>
  <c r="B15" i="31"/>
  <c r="B16" i="31"/>
  <c r="B12" i="31"/>
  <c r="A15" i="35" l="1"/>
  <c r="A14" i="33"/>
  <c r="A13" i="32"/>
  <c r="A13" i="31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7" i="29"/>
  <c r="D6" i="29"/>
  <c r="D5" i="29"/>
  <c r="D4" i="29"/>
  <c r="D3" i="29"/>
  <c r="D2" i="29"/>
  <c r="D14" i="28"/>
  <c r="D15" i="28"/>
  <c r="D16" i="28"/>
  <c r="D17" i="28"/>
  <c r="D18" i="28"/>
  <c r="D19" i="28"/>
  <c r="D20" i="28"/>
  <c r="D21" i="28"/>
  <c r="D3" i="28"/>
  <c r="D4" i="28"/>
  <c r="D5" i="28"/>
  <c r="D6" i="28"/>
  <c r="D7" i="28"/>
  <c r="D8" i="28"/>
  <c r="D9" i="28"/>
  <c r="D10" i="28"/>
  <c r="D11" i="28"/>
  <c r="D12" i="28"/>
  <c r="D13" i="28"/>
  <c r="D2" i="28"/>
  <c r="B13" i="33"/>
  <c r="B12" i="32"/>
  <c r="A16" i="35" l="1"/>
  <c r="A15" i="33"/>
  <c r="A14" i="32"/>
  <c r="A14" i="31"/>
  <c r="F2" i="29"/>
  <c r="F2" i="28"/>
  <c r="B14" i="33"/>
  <c r="B13" i="32"/>
  <c r="A17" i="35" l="1"/>
  <c r="A16" i="33"/>
  <c r="A15" i="32"/>
  <c r="A15" i="31"/>
  <c r="B1" i="1"/>
  <c r="C1" i="22"/>
  <c r="C1" i="23"/>
  <c r="C1" i="24"/>
  <c r="C1" i="26"/>
  <c r="B1" i="25"/>
  <c r="B2" i="25" s="1"/>
  <c r="B12" i="15"/>
  <c r="C12" i="15"/>
  <c r="A2" i="16"/>
  <c r="A3" i="16" s="1"/>
  <c r="A4" i="16" s="1"/>
  <c r="A5" i="16" s="1"/>
  <c r="A6" i="16" s="1"/>
  <c r="A7" i="16" s="1"/>
  <c r="A8" i="16" s="1"/>
  <c r="A9" i="16" s="1"/>
  <c r="A10" i="16" s="1"/>
  <c r="C2" i="16"/>
  <c r="C3" i="16"/>
  <c r="C4" i="16"/>
  <c r="C5" i="16"/>
  <c r="C6" i="16"/>
  <c r="C7" i="16"/>
  <c r="C8" i="16"/>
  <c r="C9" i="16"/>
  <c r="C10" i="16"/>
  <c r="E1" i="19"/>
  <c r="E2" i="19"/>
  <c r="D2" i="20"/>
  <c r="D3" i="20"/>
  <c r="D4" i="20"/>
  <c r="D5" i="20"/>
  <c r="D6" i="20"/>
  <c r="E1" i="27"/>
  <c r="E2" i="27"/>
  <c r="B12" i="2"/>
  <c r="C12" i="2"/>
  <c r="D12" i="2"/>
  <c r="E12" i="2"/>
  <c r="C2" i="4"/>
  <c r="C1" i="6"/>
  <c r="C2" i="6"/>
  <c r="C3" i="6"/>
  <c r="B2" i="5"/>
  <c r="C2" i="5"/>
  <c r="D2" i="5"/>
  <c r="B3" i="5"/>
  <c r="C3" i="5"/>
  <c r="D3" i="5"/>
  <c r="B4" i="5"/>
  <c r="C4" i="5"/>
  <c r="D4" i="5"/>
  <c r="B5" i="5"/>
  <c r="C5" i="5"/>
  <c r="D5" i="5"/>
  <c r="B6" i="5"/>
  <c r="C6" i="5"/>
  <c r="D6" i="5"/>
  <c r="B7" i="5"/>
  <c r="C7" i="5"/>
  <c r="D7" i="5"/>
  <c r="B8" i="5"/>
  <c r="C8" i="5"/>
  <c r="D8" i="5"/>
  <c r="B9" i="5"/>
  <c r="C9" i="5"/>
  <c r="D9" i="5"/>
  <c r="B10" i="5"/>
  <c r="C10" i="5"/>
  <c r="D10" i="5"/>
  <c r="D3" i="8"/>
  <c r="D6" i="8"/>
  <c r="D2" i="9"/>
  <c r="E2" i="9"/>
  <c r="D3" i="9"/>
  <c r="E3" i="9"/>
  <c r="D4" i="9"/>
  <c r="E4" i="9"/>
  <c r="B13" i="10"/>
  <c r="C13" i="10"/>
  <c r="D13" i="10"/>
  <c r="C12" i="13"/>
  <c r="B15" i="33"/>
  <c r="B14" i="32"/>
  <c r="A16" i="32" l="1"/>
  <c r="A16" i="31"/>
  <c r="D13" i="5"/>
  <c r="C12" i="5"/>
  <c r="B13" i="5"/>
  <c r="C14" i="5"/>
  <c r="C13" i="5"/>
  <c r="D12" i="5"/>
  <c r="B12" i="5"/>
  <c r="D14" i="5"/>
  <c r="B14" i="5"/>
  <c r="B16" i="33"/>
  <c r="F3" i="33" s="1"/>
  <c r="B15" i="32"/>
</calcChain>
</file>

<file path=xl/sharedStrings.xml><?xml version="1.0" encoding="utf-8"?>
<sst xmlns="http://schemas.openxmlformats.org/spreadsheetml/2006/main" count="265" uniqueCount="107">
  <si>
    <t>C</t>
  </si>
  <si>
    <t>A</t>
  </si>
  <si>
    <t>B</t>
  </si>
  <si>
    <t>max value</t>
  </si>
  <si>
    <t>min value</t>
  </si>
  <si>
    <t>january</t>
  </si>
  <si>
    <t>february</t>
  </si>
  <si>
    <t>march</t>
  </si>
  <si>
    <t>april</t>
  </si>
  <si>
    <t>Fletcher</t>
  </si>
  <si>
    <t>Stone</t>
  </si>
  <si>
    <t>Kerry</t>
  </si>
  <si>
    <t>Butler</t>
  </si>
  <si>
    <t>Smith</t>
  </si>
  <si>
    <t>Miller</t>
  </si>
  <si>
    <t>Brown</t>
  </si>
  <si>
    <t>Wall</t>
  </si>
  <si>
    <t>Denver</t>
  </si>
  <si>
    <t>date</t>
  </si>
  <si>
    <t>sales today</t>
  </si>
  <si>
    <t>the best</t>
  </si>
  <si>
    <t>in front with:</t>
  </si>
  <si>
    <t>offer</t>
  </si>
  <si>
    <t>comp. 1</t>
  </si>
  <si>
    <t>comp. 2</t>
  </si>
  <si>
    <t>comp. 3</t>
  </si>
  <si>
    <t>comp. 4</t>
  </si>
  <si>
    <t>comp. 5</t>
  </si>
  <si>
    <t>comp. 6</t>
  </si>
  <si>
    <t>comp. 7</t>
  </si>
  <si>
    <t>comp. 8</t>
  </si>
  <si>
    <t>comp. 9</t>
  </si>
  <si>
    <t>sales</t>
  </si>
  <si>
    <t>group</t>
  </si>
  <si>
    <t>input</t>
  </si>
  <si>
    <t>O567</t>
  </si>
  <si>
    <t>test</t>
  </si>
  <si>
    <t>Excel</t>
  </si>
  <si>
    <t>rank</t>
  </si>
  <si>
    <t>month</t>
  </si>
  <si>
    <t>median</t>
  </si>
  <si>
    <t>average</t>
  </si>
  <si>
    <t>employee</t>
  </si>
  <si>
    <t>phone calls</t>
  </si>
  <si>
    <t>quartile</t>
  </si>
  <si>
    <t>minimum value</t>
  </si>
  <si>
    <t>First quartile (25th percentile)</t>
  </si>
  <si>
    <t>Median value (50th percentile)</t>
  </si>
  <si>
    <t>Third quartile (75th percentile)</t>
  </si>
  <si>
    <t>maximum value</t>
  </si>
  <si>
    <t>std</t>
  </si>
  <si>
    <t>supplier</t>
  </si>
  <si>
    <t>Top-3 avg</t>
  </si>
  <si>
    <t>test 1</t>
  </si>
  <si>
    <t>test 2</t>
  </si>
  <si>
    <t>test 3</t>
  </si>
  <si>
    <t>test 4</t>
  </si>
  <si>
    <t>test 5</t>
  </si>
  <si>
    <t>test 6</t>
  </si>
  <si>
    <t>test 7</t>
  </si>
  <si>
    <t>test 8</t>
  </si>
  <si>
    <t>test 9</t>
  </si>
  <si>
    <t>test 10</t>
  </si>
  <si>
    <t>SALEPERSON</t>
  </si>
  <si>
    <t>REGION</t>
  </si>
  <si>
    <t>AMOUNT</t>
  </si>
  <si>
    <t>Washington</t>
  </si>
  <si>
    <t>Adams</t>
  </si>
  <si>
    <t>Jefferson</t>
  </si>
  <si>
    <t>Monroe</t>
  </si>
  <si>
    <t>Madison</t>
  </si>
  <si>
    <t>Jackson</t>
  </si>
  <si>
    <t>Quincy Adams</t>
  </si>
  <si>
    <t>Van Buren</t>
  </si>
  <si>
    <t>Harrison</t>
  </si>
  <si>
    <t>North</t>
  </si>
  <si>
    <t>South</t>
  </si>
  <si>
    <t>East</t>
  </si>
  <si>
    <t>West</t>
  </si>
  <si>
    <t>Tyler</t>
  </si>
  <si>
    <t>Polk</t>
  </si>
  <si>
    <t>Taylor</t>
  </si>
  <si>
    <t>HORSE COLOR</t>
  </si>
  <si>
    <t>BLACK</t>
  </si>
  <si>
    <t>WHITE</t>
  </si>
  <si>
    <t>CHESTNUT</t>
  </si>
  <si>
    <t>Fillmore</t>
  </si>
  <si>
    <t>Pierce</t>
  </si>
  <si>
    <t>Buchanan</t>
  </si>
  <si>
    <t>Lincoln</t>
  </si>
  <si>
    <t>Johnson</t>
  </si>
  <si>
    <t>Grant</t>
  </si>
  <si>
    <t>Hayes</t>
  </si>
  <si>
    <t>Garfield</t>
  </si>
  <si>
    <t>Month</t>
  </si>
  <si>
    <t>Sales</t>
  </si>
  <si>
    <t>+-range</t>
  </si>
  <si>
    <t>Enter confidence interval</t>
  </si>
  <si>
    <t>Seasonal Pattern</t>
  </si>
  <si>
    <t>Alpha Paramter</t>
  </si>
  <si>
    <t>Beta Parameter</t>
  </si>
  <si>
    <t>Gamma Parameter</t>
  </si>
  <si>
    <t>MASE</t>
  </si>
  <si>
    <t>SMAPE</t>
  </si>
  <si>
    <t>MAE</t>
  </si>
  <si>
    <t>RMSE</t>
  </si>
  <si>
    <t>Step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</si>
</sst>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(&quot;$&quot;* #,##0.00_);_(&quot;$&quot;* \(#,##0.00\);_(&quot;$&quot;* &quot;-&quot;??_);_(@_)"/>
    <numFmt numFmtId="164" formatCode="#,##0.00\ &quot;$&quot;"/>
    <numFmt numFmtId="165" formatCode="[$$-409]#,##0.00"/>
    <numFmt numFmtId="166" formatCode="&quot;$&quot;#,##0.00"/>
    <numFmt numFmtId="167" formatCode="[$$-409]#,##0"/>
    <numFmt numFmtId="168" formatCode="mmmm"/>
    <numFmt numFmtId="170" formatCode="mm/dd/yy;@"/>
  </numFmts>
  <fonts count="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1" xfId="0" applyFont="1" applyBorder="1"/>
    <xf numFmtId="3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4" fontId="0" fillId="0" borderId="0" xfId="0" applyNumberFormat="1"/>
    <xf numFmtId="0" fontId="0" fillId="0" borderId="0" xfId="0" applyAlignment="1">
      <alignment horizontal="center"/>
    </xf>
    <xf numFmtId="2" fontId="1" fillId="0" borderId="0" xfId="0" applyNumberFormat="1" applyFont="1"/>
    <xf numFmtId="164" fontId="0" fillId="0" borderId="0" xfId="0" applyNumberFormat="1"/>
    <xf numFmtId="0" fontId="0" fillId="0" borderId="2" xfId="0" applyBorder="1" applyAlignment="1">
      <alignment horizontal="center"/>
    </xf>
    <xf numFmtId="0" fontId="0" fillId="0" borderId="0" xfId="0" applyNumberFormat="1" applyAlignment="1">
      <alignment horizontal="center"/>
    </xf>
    <xf numFmtId="165" fontId="0" fillId="0" borderId="0" xfId="0" applyNumberFormat="1"/>
    <xf numFmtId="165" fontId="2" fillId="0" borderId="0" xfId="0" applyNumberFormat="1" applyFont="1" applyBorder="1"/>
    <xf numFmtId="165" fontId="0" fillId="0" borderId="1" xfId="0" applyNumberFormat="1" applyBorder="1"/>
    <xf numFmtId="0" fontId="3" fillId="0" borderId="0" xfId="0" applyFont="1"/>
    <xf numFmtId="166" fontId="0" fillId="0" borderId="0" xfId="0" applyNumberFormat="1"/>
    <xf numFmtId="167" fontId="0" fillId="0" borderId="0" xfId="0" applyNumberFormat="1"/>
    <xf numFmtId="0" fontId="0" fillId="0" borderId="0" xfId="0" applyNumberFormat="1"/>
    <xf numFmtId="0" fontId="2" fillId="0" borderId="0" xfId="0" applyFont="1" applyBorder="1" applyAlignment="1">
      <alignment horizontal="center"/>
    </xf>
    <xf numFmtId="165" fontId="0" fillId="0" borderId="0" xfId="0" applyNumberFormat="1" applyBorder="1"/>
    <xf numFmtId="165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168" fontId="3" fillId="0" borderId="0" xfId="0" applyNumberFormat="1" applyFont="1" applyBorder="1" applyAlignment="1">
      <alignment horizontal="left" indent="1"/>
    </xf>
    <xf numFmtId="44" fontId="0" fillId="0" borderId="0" xfId="2" applyFont="1"/>
    <xf numFmtId="170" fontId="0" fillId="0" borderId="0" xfId="0" applyNumberFormat="1"/>
    <xf numFmtId="44" fontId="0" fillId="2" borderId="0" xfId="2" applyFont="1" applyFill="1"/>
    <xf numFmtId="0" fontId="3" fillId="0" borderId="0" xfId="0" quotePrefix="1" applyFont="1" applyAlignment="1">
      <alignment horizontal="center"/>
    </xf>
    <xf numFmtId="0" fontId="4" fillId="0" borderId="0" xfId="0" applyFont="1" applyAlignment="1">
      <alignment horizontal="right"/>
    </xf>
    <xf numFmtId="9" fontId="0" fillId="0" borderId="0" xfId="3" applyFont="1"/>
    <xf numFmtId="1" fontId="0" fillId="0" borderId="0" xfId="3" applyNumberFormat="1" applyFont="1"/>
    <xf numFmtId="0" fontId="3" fillId="0" borderId="0" xfId="0" applyFont="1" applyAlignment="1">
      <alignment horizontal="center"/>
    </xf>
  </cellXfs>
  <cellStyles count="4">
    <cellStyle name="Currency" xfId="2" builtinId="4"/>
    <cellStyle name="Euro" xfId="1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D13"/>
  <sheetViews>
    <sheetView tabSelected="1" workbookViewId="0">
      <selection activeCell="C13" sqref="C13"/>
    </sheetView>
  </sheetViews>
  <sheetFormatPr defaultColWidth="11.42578125" defaultRowHeight="12.75" x14ac:dyDescent="0.2"/>
  <sheetData>
    <row r="1" spans="1:4" x14ac:dyDescent="0.2">
      <c r="A1" s="6" t="s">
        <v>18</v>
      </c>
      <c r="B1" s="6" t="s">
        <v>1</v>
      </c>
      <c r="C1" s="6" t="s">
        <v>2</v>
      </c>
      <c r="D1" s="6" t="s">
        <v>0</v>
      </c>
    </row>
    <row r="2" spans="1:4" x14ac:dyDescent="0.2">
      <c r="A2" s="7">
        <v>38299</v>
      </c>
      <c r="B2" s="8">
        <v>62</v>
      </c>
      <c r="C2" s="8">
        <v>79</v>
      </c>
      <c r="D2" s="8">
        <v>52</v>
      </c>
    </row>
    <row r="3" spans="1:4" x14ac:dyDescent="0.2">
      <c r="A3" s="7">
        <v>38300</v>
      </c>
      <c r="B3" s="8">
        <v>62</v>
      </c>
      <c r="C3" s="8">
        <v>47</v>
      </c>
      <c r="D3" s="8">
        <v>33</v>
      </c>
    </row>
    <row r="4" spans="1:4" x14ac:dyDescent="0.2">
      <c r="A4" s="7">
        <v>38301</v>
      </c>
      <c r="B4" s="8">
        <v>24</v>
      </c>
      <c r="C4" s="8">
        <v>1</v>
      </c>
      <c r="D4" s="8">
        <v>44</v>
      </c>
    </row>
    <row r="5" spans="1:4" x14ac:dyDescent="0.2">
      <c r="A5" s="7">
        <v>38302</v>
      </c>
      <c r="B5" s="8">
        <v>18</v>
      </c>
      <c r="C5" s="8">
        <v>42</v>
      </c>
      <c r="D5" s="8">
        <v>12</v>
      </c>
    </row>
    <row r="6" spans="1:4" x14ac:dyDescent="0.2">
      <c r="A6" s="7">
        <v>38303</v>
      </c>
      <c r="B6" s="8">
        <v>84</v>
      </c>
      <c r="C6" s="8">
        <v>19</v>
      </c>
      <c r="D6" s="8">
        <v>5</v>
      </c>
    </row>
    <row r="7" spans="1:4" x14ac:dyDescent="0.2">
      <c r="A7" s="7">
        <v>38304</v>
      </c>
      <c r="B7" s="8">
        <v>58</v>
      </c>
      <c r="C7" s="8">
        <v>19</v>
      </c>
      <c r="D7" s="8">
        <v>89</v>
      </c>
    </row>
    <row r="8" spans="1:4" x14ac:dyDescent="0.2">
      <c r="A8" s="7">
        <v>38305</v>
      </c>
      <c r="B8" s="8">
        <v>95</v>
      </c>
      <c r="C8" s="8">
        <v>73</v>
      </c>
      <c r="D8" s="8">
        <v>48</v>
      </c>
    </row>
    <row r="9" spans="1:4" x14ac:dyDescent="0.2">
      <c r="A9" s="7">
        <v>38306</v>
      </c>
      <c r="B9" s="8">
        <v>56</v>
      </c>
      <c r="C9" s="8">
        <v>70</v>
      </c>
      <c r="D9" s="8">
        <v>44</v>
      </c>
    </row>
    <row r="10" spans="1:4" x14ac:dyDescent="0.2">
      <c r="A10" s="7">
        <v>38307</v>
      </c>
      <c r="B10" s="8">
        <v>53</v>
      </c>
      <c r="C10" s="8">
        <v>47</v>
      </c>
      <c r="D10" s="8">
        <v>75</v>
      </c>
    </row>
    <row r="13" spans="1:4" x14ac:dyDescent="0.2">
      <c r="A13" s="5" t="s">
        <v>52</v>
      </c>
      <c r="B13" s="9">
        <f>AVERAGE(LARGE(B$2:B$10,1),LARGE(B$2:B$10,2),LARGE(B$2:B$10,3))</f>
        <v>80.333333333333329</v>
      </c>
      <c r="C13" s="9">
        <f>AVERAGE(LARGE(C$2:C$10,1),LARGE(C$2:C$10,2),LARGE(C$2:C$10,3))</f>
        <v>74</v>
      </c>
      <c r="D13" s="9">
        <f>AVERAGE(LARGE(D$2:D$10,1),LARGE(D$2:D$10,2),LARGE(D$2:D$10,3))</f>
        <v>72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F3" sqref="F3"/>
    </sheetView>
  </sheetViews>
  <sheetFormatPr defaultRowHeight="12.75" x14ac:dyDescent="0.2"/>
  <cols>
    <col min="2" max="2" width="15.140625" customWidth="1"/>
    <col min="5" max="5" width="25.7109375" customWidth="1"/>
  </cols>
  <sheetData>
    <row r="1" spans="1:6" x14ac:dyDescent="0.2">
      <c r="A1" t="s">
        <v>94</v>
      </c>
      <c r="B1" t="s">
        <v>95</v>
      </c>
    </row>
    <row r="2" spans="1:6" x14ac:dyDescent="0.2">
      <c r="A2" s="32">
        <v>42736</v>
      </c>
      <c r="B2" s="31">
        <v>100000</v>
      </c>
    </row>
    <row r="3" spans="1:6" x14ac:dyDescent="0.2">
      <c r="A3" s="32">
        <f>EOMONTH(A2,0)+1</f>
        <v>42767</v>
      </c>
      <c r="B3" s="31">
        <v>90000</v>
      </c>
      <c r="E3" s="35" t="s">
        <v>98</v>
      </c>
      <c r="F3" s="37">
        <f>_xlfn.FORECAST.ETS.SEASONALITY(B2:B16,A2:A16)</f>
        <v>5</v>
      </c>
    </row>
    <row r="4" spans="1:6" x14ac:dyDescent="0.2">
      <c r="A4" s="32">
        <f t="shared" ref="A4:A16" si="0">EOMONTH(A3,0)+1</f>
        <v>42795</v>
      </c>
      <c r="B4" s="31">
        <v>95000</v>
      </c>
    </row>
    <row r="5" spans="1:6" x14ac:dyDescent="0.2">
      <c r="A5" s="32">
        <f t="shared" si="0"/>
        <v>42826</v>
      </c>
      <c r="B5" s="31">
        <v>105000</v>
      </c>
    </row>
    <row r="6" spans="1:6" x14ac:dyDescent="0.2">
      <c r="A6" s="32">
        <f t="shared" si="0"/>
        <v>42856</v>
      </c>
      <c r="B6" s="31">
        <v>120000</v>
      </c>
    </row>
    <row r="7" spans="1:6" x14ac:dyDescent="0.2">
      <c r="A7" s="32">
        <f t="shared" si="0"/>
        <v>42887</v>
      </c>
      <c r="B7" s="31">
        <v>125000</v>
      </c>
    </row>
    <row r="8" spans="1:6" x14ac:dyDescent="0.2">
      <c r="A8" s="32">
        <f t="shared" si="0"/>
        <v>42917</v>
      </c>
      <c r="B8" s="31">
        <v>80000</v>
      </c>
    </row>
    <row r="9" spans="1:6" x14ac:dyDescent="0.2">
      <c r="A9" s="32">
        <f t="shared" si="0"/>
        <v>42948</v>
      </c>
      <c r="B9" s="31">
        <v>90000</v>
      </c>
    </row>
    <row r="10" spans="1:6" x14ac:dyDescent="0.2">
      <c r="A10" s="32">
        <f t="shared" si="0"/>
        <v>42979</v>
      </c>
      <c r="B10" s="31">
        <v>122000</v>
      </c>
    </row>
    <row r="11" spans="1:6" x14ac:dyDescent="0.2">
      <c r="A11" s="32">
        <f t="shared" si="0"/>
        <v>43009</v>
      </c>
      <c r="B11" s="31">
        <v>135000</v>
      </c>
    </row>
    <row r="12" spans="1:6" x14ac:dyDescent="0.2">
      <c r="A12" s="32">
        <f t="shared" si="0"/>
        <v>43040</v>
      </c>
      <c r="B12" s="33">
        <f t="shared" ref="B12:B16" si="1">_xlfn.FORECAST.ETS(A12,$B$2:$B$11,$A$2:$A$11)</f>
        <v>126472.85013988281</v>
      </c>
    </row>
    <row r="13" spans="1:6" x14ac:dyDescent="0.2">
      <c r="A13" s="32">
        <f t="shared" si="0"/>
        <v>43070</v>
      </c>
      <c r="B13" s="33">
        <f t="shared" si="1"/>
        <v>129106.04841534189</v>
      </c>
    </row>
    <row r="14" spans="1:6" x14ac:dyDescent="0.2">
      <c r="A14" s="32">
        <f t="shared" si="0"/>
        <v>43101</v>
      </c>
      <c r="B14" s="33">
        <f t="shared" si="1"/>
        <v>131739.246690801</v>
      </c>
    </row>
    <row r="15" spans="1:6" x14ac:dyDescent="0.2">
      <c r="A15" s="32">
        <f t="shared" si="0"/>
        <v>43132</v>
      </c>
      <c r="B15" s="33">
        <f t="shared" si="1"/>
        <v>134372.44496626008</v>
      </c>
    </row>
    <row r="16" spans="1:6" x14ac:dyDescent="0.2">
      <c r="A16" s="32">
        <f t="shared" si="0"/>
        <v>43160</v>
      </c>
      <c r="B16" s="33">
        <f t="shared" si="1"/>
        <v>137005.64324171917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E10" sqref="E10"/>
    </sheetView>
  </sheetViews>
  <sheetFormatPr defaultRowHeight="12.75" x14ac:dyDescent="0.2"/>
  <cols>
    <col min="2" max="2" width="15.140625" customWidth="1"/>
    <col min="3" max="3" width="14" bestFit="1" customWidth="1"/>
    <col min="4" max="4" width="14.140625" bestFit="1" customWidth="1"/>
    <col min="5" max="5" width="16.85546875" bestFit="1" customWidth="1"/>
    <col min="6" max="9" width="12" bestFit="1" customWidth="1"/>
  </cols>
  <sheetData>
    <row r="1" spans="1:10" x14ac:dyDescent="0.2">
      <c r="C1" s="8">
        <v>1</v>
      </c>
      <c r="D1" s="8">
        <v>2</v>
      </c>
      <c r="E1" s="8">
        <v>3</v>
      </c>
      <c r="F1" s="8">
        <v>4</v>
      </c>
      <c r="G1" s="8">
        <v>5</v>
      </c>
      <c r="H1" s="8">
        <v>6</v>
      </c>
      <c r="I1" s="8">
        <v>7</v>
      </c>
      <c r="J1" s="8">
        <v>8</v>
      </c>
    </row>
    <row r="2" spans="1:10" x14ac:dyDescent="0.2">
      <c r="A2" t="s">
        <v>94</v>
      </c>
      <c r="B2" t="s">
        <v>95</v>
      </c>
      <c r="C2" s="38" t="s">
        <v>99</v>
      </c>
      <c r="D2" s="38" t="s">
        <v>100</v>
      </c>
      <c r="E2" s="38" t="s">
        <v>101</v>
      </c>
      <c r="F2" s="38" t="s">
        <v>102</v>
      </c>
      <c r="G2" s="38" t="s">
        <v>103</v>
      </c>
      <c r="H2" s="38" t="s">
        <v>104</v>
      </c>
      <c r="I2" s="38" t="s">
        <v>105</v>
      </c>
      <c r="J2" s="38" t="s">
        <v>106</v>
      </c>
    </row>
    <row r="3" spans="1:10" x14ac:dyDescent="0.2">
      <c r="A3" s="32">
        <v>42736</v>
      </c>
      <c r="B3" s="31">
        <v>100000</v>
      </c>
    </row>
    <row r="4" spans="1:10" x14ac:dyDescent="0.2">
      <c r="A4" s="32">
        <f>EOMONTH(A3,0)+1</f>
        <v>42767</v>
      </c>
      <c r="B4" s="31">
        <v>110000</v>
      </c>
      <c r="C4">
        <f>_xlfn.FORECAST.ETS.STAT($B$3:$B4,$A$3:$A4,C$1)</f>
        <v>0.9</v>
      </c>
      <c r="D4">
        <f>_xlfn.FORECAST.ETS.STAT($B$3:$B4,$A$3:$A4,D$1)</f>
        <v>1E-3</v>
      </c>
      <c r="E4">
        <f>_xlfn.FORECAST.ETS.STAT($B$3:$B4,$A$3:$A4,E$1)</f>
        <v>2.2204460492503131E-16</v>
      </c>
      <c r="F4">
        <f>_xlfn.FORECAST.ETS.STAT($B$3:$B4,$A$3:$A4,F$1)</f>
        <v>0</v>
      </c>
      <c r="G4">
        <f>_xlfn.FORECAST.ETS.STAT($B$3:$B4,$A$3:$A4,G$1)</f>
        <v>0</v>
      </c>
      <c r="H4">
        <f>_xlfn.FORECAST.ETS.STAT($B$3:$B4,$A$3:$A4,H$1)</f>
        <v>0</v>
      </c>
      <c r="I4">
        <f>_xlfn.FORECAST.ETS.STAT($B$3:$B4,$A$3:$A4,I$1)</f>
        <v>0</v>
      </c>
      <c r="J4">
        <f>_xlfn.FORECAST.ETS.STAT($B$3:$B4,$A$3:$A4,J$1)</f>
        <v>31</v>
      </c>
    </row>
    <row r="5" spans="1:10" x14ac:dyDescent="0.2">
      <c r="A5" s="32">
        <f t="shared" ref="A5:A17" si="0">EOMONTH(A4,0)+1</f>
        <v>42795</v>
      </c>
      <c r="B5" s="31">
        <v>110222</v>
      </c>
      <c r="C5">
        <f>_xlfn.FORECAST.ETS.STAT($B$3:$B5,$A$3:$A5,C$1)</f>
        <v>0.1</v>
      </c>
      <c r="D5">
        <f>_xlfn.FORECAST.ETS.STAT($B$3:$B5,$A$3:$A5,D$1)</f>
        <v>9.9000000000000005E-2</v>
      </c>
      <c r="E5">
        <f>_xlfn.FORECAST.ETS.STAT($B$3:$B5,$A$3:$A5,E$1)</f>
        <v>2.2204460492503131E-16</v>
      </c>
      <c r="F5">
        <f>_xlfn.FORECAST.ETS.STAT($B$3:$B5,$A$3:$A5,F$1)</f>
        <v>0.38230685449683643</v>
      </c>
      <c r="G5">
        <f>_xlfn.FORECAST.ETS.STAT($B$3:$B5,$A$3:$A5,G$1)</f>
        <v>1.8081215998612978E-2</v>
      </c>
      <c r="H5">
        <f>_xlfn.FORECAST.ETS.STAT($B$3:$B5,$A$3:$A5,H$1)</f>
        <v>1953.9703333333309</v>
      </c>
      <c r="I5">
        <f>_xlfn.FORECAST.ETS.STAT($B$3:$B5,$A$3:$A5,I$1)</f>
        <v>2878.0130190764708</v>
      </c>
      <c r="J5">
        <f>_xlfn.FORECAST.ETS.STAT($B$3:$B5,$A$3:$A5,J$1)</f>
        <v>28</v>
      </c>
    </row>
    <row r="6" spans="1:10" x14ac:dyDescent="0.2">
      <c r="A6" s="32">
        <f t="shared" si="0"/>
        <v>42826</v>
      </c>
      <c r="B6" s="31">
        <v>105000</v>
      </c>
      <c r="C6">
        <f>_xlfn.FORECAST.ETS.STAT($B$3:$B6,$A$3:$A6,C$1)</f>
        <v>0.25</v>
      </c>
      <c r="D6">
        <f>_xlfn.FORECAST.ETS.STAT($B$3:$B6,$A$3:$A6,D$1)</f>
        <v>1E-3</v>
      </c>
      <c r="E6">
        <f>_xlfn.FORECAST.ETS.STAT($B$3:$B6,$A$3:$A6,E$1)</f>
        <v>2.2204460492503131E-16</v>
      </c>
      <c r="F6">
        <f>_xlfn.FORECAST.ETS.STAT($B$3:$B6,$A$3:$A6,F$1)</f>
        <v>0.80665967963286689</v>
      </c>
      <c r="G6">
        <f>_xlfn.FORECAST.ETS.STAT($B$3:$B6,$A$3:$A6,G$1)</f>
        <v>3.9060124850714834E-2</v>
      </c>
      <c r="H6">
        <f>_xlfn.FORECAST.ETS.STAT($B$3:$B6,$A$3:$A6,H$1)</f>
        <v>4152.6840307499988</v>
      </c>
      <c r="I6">
        <f>_xlfn.FORECAST.ETS.STAT($B$3:$B6,$A$3:$A6,I$1)</f>
        <v>5295.5420002021565</v>
      </c>
      <c r="J6">
        <f>_xlfn.FORECAST.ETS.STAT($B$3:$B6,$A$3:$A6,J$1)</f>
        <v>31</v>
      </c>
    </row>
    <row r="7" spans="1:10" x14ac:dyDescent="0.2">
      <c r="A7" s="32">
        <f t="shared" si="0"/>
        <v>42856</v>
      </c>
      <c r="B7" s="31">
        <v>120000</v>
      </c>
      <c r="C7">
        <f>_xlfn.FORECAST.ETS.STAT($B$3:$B7,$A$3:$A7,C$1)</f>
        <v>0.126</v>
      </c>
      <c r="D7">
        <f>_xlfn.FORECAST.ETS.STAT($B$3:$B7,$A$3:$A7,D$1)</f>
        <v>1E-3</v>
      </c>
      <c r="E7">
        <f>_xlfn.FORECAST.ETS.STAT($B$3:$B7,$A$3:$A7,E$1)</f>
        <v>1E-3</v>
      </c>
      <c r="F7">
        <f>_xlfn.FORECAST.ETS.STAT($B$3:$B7,$A$3:$A7,F$1)</f>
        <v>0.76183242185615752</v>
      </c>
      <c r="G7">
        <f>_xlfn.FORECAST.ETS.STAT($B$3:$B7,$A$3:$A7,G$1)</f>
        <v>5.2774498055434028E-2</v>
      </c>
      <c r="H7">
        <f>_xlfn.FORECAST.ETS.STAT($B$3:$B7,$A$3:$A7,H$1)</f>
        <v>5798.3065627472151</v>
      </c>
      <c r="I7">
        <f>_xlfn.FORECAST.ETS.STAT($B$3:$B7,$A$3:$A7,I$1)</f>
        <v>7158.0043653685625</v>
      </c>
      <c r="J7">
        <f>_xlfn.FORECAST.ETS.STAT($B$3:$B7,$A$3:$A7,J$1)</f>
        <v>31</v>
      </c>
    </row>
    <row r="8" spans="1:10" x14ac:dyDescent="0.2">
      <c r="A8" s="32">
        <f t="shared" si="0"/>
        <v>42887</v>
      </c>
      <c r="B8" s="31">
        <v>135000</v>
      </c>
      <c r="C8">
        <f>_xlfn.FORECAST.ETS.STAT($B$3:$B8,$A$3:$A8,C$1)</f>
        <v>2E-3</v>
      </c>
      <c r="D8">
        <f>_xlfn.FORECAST.ETS.STAT($B$3:$B8,$A$3:$A8,D$1)</f>
        <v>1E-3</v>
      </c>
      <c r="E8">
        <f>_xlfn.FORECAST.ETS.STAT($B$3:$B8,$A$3:$A8,E$1)</f>
        <v>2.2204460492503131E-16</v>
      </c>
      <c r="F8">
        <f>_xlfn.FORECAST.ETS.STAT($B$3:$B8,$A$3:$A8,F$1)</f>
        <v>0.49943059135109824</v>
      </c>
      <c r="G8">
        <f>_xlfn.FORECAST.ETS.STAT($B$3:$B8,$A$3:$A8,G$1)</f>
        <v>3.9185069974132271E-2</v>
      </c>
      <c r="H8">
        <f>_xlfn.FORECAST.ETS.STAT($B$3:$B8,$A$3:$A8,H$1)</f>
        <v>4539.2247586718613</v>
      </c>
      <c r="I8">
        <f>_xlfn.FORECAST.ETS.STAT($B$3:$B8,$A$3:$A8,I$1)</f>
        <v>6060.8132208725592</v>
      </c>
      <c r="J8">
        <f>_xlfn.FORECAST.ETS.STAT($B$3:$B8,$A$3:$A8,J$1)</f>
        <v>31</v>
      </c>
    </row>
    <row r="9" spans="1:10" x14ac:dyDescent="0.2">
      <c r="A9" s="32">
        <f t="shared" si="0"/>
        <v>42917</v>
      </c>
      <c r="B9" s="31">
        <v>122000</v>
      </c>
      <c r="C9">
        <f>_xlfn.FORECAST.ETS.STAT($B$3:$B9,$A$3:$A9,C$1)</f>
        <v>2E-3</v>
      </c>
      <c r="D9">
        <f>_xlfn.FORECAST.ETS.STAT($B$3:$B9,$A$3:$A9,D$1)</f>
        <v>1E-3</v>
      </c>
      <c r="E9">
        <f>_xlfn.FORECAST.ETS.STAT($B$3:$B9,$A$3:$A9,E$1)</f>
        <v>2.2204460492503131E-16</v>
      </c>
      <c r="F9">
        <f>_xlfn.FORECAST.ETS.STAT($B$3:$B9,$A$3:$A9,F$1)</f>
        <v>0.51017153136920934</v>
      </c>
      <c r="G9">
        <f>_xlfn.FORECAST.ETS.STAT($B$3:$B9,$A$3:$A9,G$1)</f>
        <v>4.2118336914639433E-2</v>
      </c>
      <c r="H9">
        <f>_xlfn.FORECAST.ETS.STAT($B$3:$B9,$A$3:$A9,H$1)</f>
        <v>4969.4108298903448</v>
      </c>
      <c r="I9">
        <f>_xlfn.FORECAST.ETS.STAT($B$3:$B9,$A$3:$A9,I$1)</f>
        <v>6438.5826684692474</v>
      </c>
      <c r="J9">
        <f>_xlfn.FORECAST.ETS.STAT($B$3:$B9,$A$3:$A9,J$1)</f>
        <v>31</v>
      </c>
    </row>
    <row r="10" spans="1:10" x14ac:dyDescent="0.2">
      <c r="A10" s="32">
        <f t="shared" si="0"/>
        <v>42948</v>
      </c>
      <c r="B10" s="31">
        <v>100000</v>
      </c>
      <c r="C10">
        <f>_xlfn.FORECAST.ETS.STAT($B$3:$B10,$A$3:$A10,C$1)</f>
        <v>0.126</v>
      </c>
      <c r="D10">
        <f>_xlfn.FORECAST.ETS.STAT($B$3:$B10,$A$3:$A10,D$1)</f>
        <v>1E-3</v>
      </c>
      <c r="E10">
        <f>_xlfn.FORECAST.ETS.STAT($B$3:$B10,$A$3:$A10,E$1)</f>
        <v>2.2204460492503131E-16</v>
      </c>
      <c r="F10">
        <f>_xlfn.FORECAST.ETS.STAT($B$3:$B10,$A$3:$A10,F$1)</f>
        <v>0.81546415981965403</v>
      </c>
      <c r="G10">
        <f>_xlfn.FORECAST.ETS.STAT($B$3:$B10,$A$3:$A10,G$1)</f>
        <v>8.2060494233460901E-2</v>
      </c>
      <c r="H10">
        <f>_xlfn.FORECAST.ETS.STAT($B$3:$B10,$A$3:$A10,H$1)</f>
        <v>9371.3141246474643</v>
      </c>
      <c r="I10">
        <f>_xlfn.FORECAST.ETS.STAT($B$3:$B10,$A$3:$A10,I$1)</f>
        <v>12056.354588186061</v>
      </c>
      <c r="J10">
        <f>_xlfn.FORECAST.ETS.STAT($B$3:$B10,$A$3:$A10,J$1)</f>
        <v>31</v>
      </c>
    </row>
    <row r="11" spans="1:10" x14ac:dyDescent="0.2">
      <c r="A11" s="32">
        <f t="shared" si="0"/>
        <v>42979</v>
      </c>
      <c r="B11" s="31">
        <v>122000</v>
      </c>
      <c r="C11">
        <f>_xlfn.FORECAST.ETS.STAT($B$3:$B11,$A$3:$A11,C$1)</f>
        <v>0.126</v>
      </c>
      <c r="D11">
        <f>_xlfn.FORECAST.ETS.STAT($B$3:$B11,$A$3:$A11,D$1)</f>
        <v>1E-3</v>
      </c>
      <c r="E11">
        <f>_xlfn.FORECAST.ETS.STAT($B$3:$B11,$A$3:$A11,E$1)</f>
        <v>2.2204460492503131E-16</v>
      </c>
      <c r="F11">
        <f>_xlfn.FORECAST.ETS.STAT($B$3:$B11,$A$3:$A11,F$1)</f>
        <v>0.67218403357350764</v>
      </c>
      <c r="G11">
        <f>_xlfn.FORECAST.ETS.STAT($B$3:$B11,$A$3:$A11,G$1)</f>
        <v>7.5181921352882833E-2</v>
      </c>
      <c r="H11">
        <f>_xlfn.FORECAST.ETS.STAT($B$3:$B11,$A$3:$A11,H$1)</f>
        <v>8607.6526419255515</v>
      </c>
      <c r="I11">
        <f>_xlfn.FORECAST.ETS.STAT($B$3:$B11,$A$3:$A11,I$1)</f>
        <v>11357.916670725392</v>
      </c>
      <c r="J11">
        <f>_xlfn.FORECAST.ETS.STAT($B$3:$B11,$A$3:$A11,J$1)</f>
        <v>31</v>
      </c>
    </row>
    <row r="12" spans="1:10" x14ac:dyDescent="0.2">
      <c r="A12" s="32">
        <f t="shared" si="0"/>
        <v>43009</v>
      </c>
      <c r="B12" s="31">
        <v>135000</v>
      </c>
      <c r="C12">
        <f>_xlfn.FORECAST.ETS.STAT($B$3:$B12,$A$3:$A12,C$1)</f>
        <v>0.1</v>
      </c>
      <c r="D12">
        <f>_xlfn.FORECAST.ETS.STAT($B$3:$B12,$A$3:$A12,D$1)</f>
        <v>1E-3</v>
      </c>
      <c r="E12">
        <f>_xlfn.FORECAST.ETS.STAT($B$3:$B12,$A$3:$A12,E$1)</f>
        <v>2.2204460492503131E-16</v>
      </c>
      <c r="F12">
        <f>_xlfn.FORECAST.ETS.STAT($B$3:$B12,$A$3:$A12,F$1)</f>
        <v>0.63007697889890624</v>
      </c>
      <c r="G12">
        <f>_xlfn.FORECAST.ETS.STAT($B$3:$B12,$A$3:$A12,G$1)</f>
        <v>6.9435287962049619E-2</v>
      </c>
      <c r="H12">
        <f>_xlfn.FORECAST.ETS.STAT($B$3:$B12,$A$3:$A12,H$1)</f>
        <v>8082.067416889482</v>
      </c>
      <c r="I12">
        <f>_xlfn.FORECAST.ETS.STAT($B$3:$B12,$A$3:$A12,I$1)</f>
        <v>10918.017714149142</v>
      </c>
      <c r="J12">
        <f>_xlfn.FORECAST.ETS.STAT($B$3:$B12,$A$3:$A12,J$1)</f>
        <v>31</v>
      </c>
    </row>
    <row r="13" spans="1:10" x14ac:dyDescent="0.2">
      <c r="A13" s="32">
        <f t="shared" si="0"/>
        <v>43040</v>
      </c>
      <c r="B13" s="33">
        <f>_xlfn.FORECAST.ETS(A13,$B$3:$B$12,$A$3:$A$12)</f>
        <v>128224.85954213433</v>
      </c>
      <c r="C13">
        <f>_xlfn.FORECAST.ETS.STAT($B$3:$B13,$A$3:$A13,C$1)</f>
        <v>0.751</v>
      </c>
      <c r="D13">
        <f>_xlfn.FORECAST.ETS.STAT($B$3:$B13,$A$3:$A13,D$1)</f>
        <v>1E-3</v>
      </c>
      <c r="E13">
        <f>_xlfn.FORECAST.ETS.STAT($B$3:$B13,$A$3:$A13,E$1)</f>
        <v>1E-3</v>
      </c>
      <c r="F13">
        <f>_xlfn.FORECAST.ETS.STAT($B$3:$B13,$A$3:$A13,F$1)</f>
        <v>0.66186921804294829</v>
      </c>
      <c r="G13">
        <f>_xlfn.FORECAST.ETS.STAT($B$3:$B13,$A$3:$A13,G$1)</f>
        <v>5.5962472617602572E-2</v>
      </c>
      <c r="H13">
        <f>_xlfn.FORECAST.ETS.STAT($B$3:$B13,$A$3:$A13,H$1)</f>
        <v>6447.047429883678</v>
      </c>
      <c r="I13">
        <f>_xlfn.FORECAST.ETS.STAT($B$3:$B13,$A$3:$A13,I$1)</f>
        <v>8130.2647888276915</v>
      </c>
      <c r="J13">
        <f>_xlfn.FORECAST.ETS.STAT($B$3:$B13,$A$3:$A13,J$1)</f>
        <v>31</v>
      </c>
    </row>
    <row r="14" spans="1:10" x14ac:dyDescent="0.2">
      <c r="A14" s="32">
        <f t="shared" si="0"/>
        <v>43070</v>
      </c>
      <c r="B14" s="33">
        <f t="shared" ref="B14:B17" si="1">_xlfn.FORECAST.ETS(A14,$B$3:$B$12,$A$3:$A$12)</f>
        <v>130762.77071014165</v>
      </c>
      <c r="C14">
        <f>_xlfn.FORECAST.ETS.STAT($B$3:$B14,$A$3:$A14,C$1)</f>
        <v>0.251</v>
      </c>
      <c r="D14">
        <f>_xlfn.FORECAST.ETS.STAT($B$3:$B14,$A$3:$A14,D$1)</f>
        <v>1E-3</v>
      </c>
      <c r="E14">
        <f>_xlfn.FORECAST.ETS.STAT($B$3:$B14,$A$3:$A14,E$1)</f>
        <v>1E-3</v>
      </c>
      <c r="F14">
        <f>_xlfn.FORECAST.ETS.STAT($B$3:$B14,$A$3:$A14,F$1)</f>
        <v>0.36418834571081532</v>
      </c>
      <c r="G14">
        <f>_xlfn.FORECAST.ETS.STAT($B$3:$B14,$A$3:$A14,G$1)</f>
        <v>3.3076105319632031E-2</v>
      </c>
      <c r="H14">
        <f>_xlfn.FORECAST.ETS.STAT($B$3:$B14,$A$3:$A14,H$1)</f>
        <v>4185.2524689086895</v>
      </c>
      <c r="I14">
        <f>_xlfn.FORECAST.ETS.STAT($B$3:$B14,$A$3:$A14,I$1)</f>
        <v>5356.0349059458131</v>
      </c>
      <c r="J14">
        <f>_xlfn.FORECAST.ETS.STAT($B$3:$B14,$A$3:$A14,J$1)</f>
        <v>31</v>
      </c>
    </row>
    <row r="15" spans="1:10" x14ac:dyDescent="0.2">
      <c r="A15" s="32">
        <f t="shared" si="0"/>
        <v>43101</v>
      </c>
      <c r="B15" s="33">
        <f t="shared" si="1"/>
        <v>133300.68187814896</v>
      </c>
      <c r="C15">
        <f>_xlfn.FORECAST.ETS.STAT($B$3:$B15,$A$3:$A15,C$1)</f>
        <v>0.251</v>
      </c>
      <c r="D15">
        <f>_xlfn.FORECAST.ETS.STAT($B$3:$B15,$A$3:$A15,D$1)</f>
        <v>1E-3</v>
      </c>
      <c r="E15">
        <f>_xlfn.FORECAST.ETS.STAT($B$3:$B15,$A$3:$A15,E$1)</f>
        <v>1E-3</v>
      </c>
      <c r="F15">
        <f>_xlfn.FORECAST.ETS.STAT($B$3:$B15,$A$3:$A15,F$1)</f>
        <v>0.39347643238934982</v>
      </c>
      <c r="G15">
        <f>_xlfn.FORECAST.ETS.STAT($B$3:$B15,$A$3:$A15,G$1)</f>
        <v>3.5107874011089002E-2</v>
      </c>
      <c r="H15">
        <f>_xlfn.FORECAST.ETS.STAT($B$3:$B15,$A$3:$A15,H$1)</f>
        <v>4521.8311610184082</v>
      </c>
      <c r="I15">
        <f>_xlfn.FORECAST.ETS.STAT($B$3:$B15,$A$3:$A15,I$1)</f>
        <v>5455.695214291738</v>
      </c>
      <c r="J15">
        <f>_xlfn.FORECAST.ETS.STAT($B$3:$B15,$A$3:$A15,J$1)</f>
        <v>31</v>
      </c>
    </row>
    <row r="16" spans="1:10" x14ac:dyDescent="0.2">
      <c r="A16" s="32">
        <f t="shared" si="0"/>
        <v>43132</v>
      </c>
      <c r="B16" s="33">
        <f t="shared" si="1"/>
        <v>135838.59304615625</v>
      </c>
      <c r="C16">
        <f>_xlfn.FORECAST.ETS.STAT($B$3:$B16,$A$3:$A16,C$1)</f>
        <v>0.251</v>
      </c>
      <c r="D16">
        <f>_xlfn.FORECAST.ETS.STAT($B$3:$B16,$A$3:$A16,D$1)</f>
        <v>1E-3</v>
      </c>
      <c r="E16">
        <f>_xlfn.FORECAST.ETS.STAT($B$3:$B16,$A$3:$A16,E$1)</f>
        <v>1E-3</v>
      </c>
      <c r="F16">
        <f>_xlfn.FORECAST.ETS.STAT($B$3:$B16,$A$3:$A16,F$1)</f>
        <v>0.44322890467654036</v>
      </c>
      <c r="G16">
        <f>_xlfn.FORECAST.ETS.STAT($B$3:$B16,$A$3:$A16,G$1)</f>
        <v>4.2916018302037409E-2</v>
      </c>
      <c r="H16">
        <f>_xlfn.FORECAST.ETS.STAT($B$3:$B16,$A$3:$A16,H$1)</f>
        <v>5675.7677388354377</v>
      </c>
      <c r="I16">
        <f>_xlfn.FORECAST.ETS.STAT($B$3:$B16,$A$3:$A16,I$1)</f>
        <v>6573.2435151209665</v>
      </c>
      <c r="J16">
        <f>_xlfn.FORECAST.ETS.STAT($B$3:$B16,$A$3:$A16,J$1)</f>
        <v>31</v>
      </c>
    </row>
    <row r="17" spans="1:10" x14ac:dyDescent="0.2">
      <c r="A17" s="32">
        <f t="shared" si="0"/>
        <v>43160</v>
      </c>
      <c r="B17" s="33">
        <f t="shared" si="1"/>
        <v>138376.50421416355</v>
      </c>
      <c r="C17">
        <f>_xlfn.FORECAST.ETS.STAT($B$3:$B17,$A$3:$A17,C$1)</f>
        <v>0.1</v>
      </c>
      <c r="D17">
        <f>_xlfn.FORECAST.ETS.STAT($B$3:$B17,$A$3:$A17,D$1)</f>
        <v>1E-3</v>
      </c>
      <c r="E17">
        <f>_xlfn.FORECAST.ETS.STAT($B$3:$B17,$A$3:$A17,E$1)</f>
        <v>2.2204460492503131E-16</v>
      </c>
      <c r="F17">
        <f>_xlfn.FORECAST.ETS.STAT($B$3:$B17,$A$3:$A17,F$1)</f>
        <v>0.2022643423057997</v>
      </c>
      <c r="G17">
        <f>_xlfn.FORECAST.ETS.STAT($B$3:$B17,$A$3:$A17,G$1)</f>
        <v>1.9859156810111345E-2</v>
      </c>
      <c r="H17">
        <f>_xlfn.FORECAST.ETS.STAT($B$3:$B17,$A$3:$A17,H$1)</f>
        <v>2590.0960353969181</v>
      </c>
      <c r="I17">
        <f>_xlfn.FORECAST.ETS.STAT($B$3:$B17,$A$3:$A17,I$1)</f>
        <v>4609.3936210980328</v>
      </c>
      <c r="J17">
        <f>_xlfn.FORECAST.ETS.STAT($B$3:$B17,$A$3:$A17,J$1)</f>
        <v>31</v>
      </c>
    </row>
  </sheetData>
  <pageMargins left="0.7" right="0.7" top="0.75" bottom="0.75" header="0.3" footer="0.3"/>
  <pageSetup orientation="portrait" r:id="rId1"/>
  <ignoredErrors>
    <ignoredError sqref="C4:J11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13" sqref="B13"/>
    </sheetView>
  </sheetViews>
  <sheetFormatPr defaultRowHeight="12.75" x14ac:dyDescent="0.2"/>
  <cols>
    <col min="2" max="2" width="15.140625" customWidth="1"/>
  </cols>
  <sheetData>
    <row r="1" spans="1:2" x14ac:dyDescent="0.2">
      <c r="A1" t="s">
        <v>94</v>
      </c>
      <c r="B1" t="s">
        <v>95</v>
      </c>
    </row>
    <row r="2" spans="1:2" x14ac:dyDescent="0.2">
      <c r="A2" s="32">
        <v>42736</v>
      </c>
      <c r="B2" s="31">
        <v>100000</v>
      </c>
    </row>
    <row r="3" spans="1:2" x14ac:dyDescent="0.2">
      <c r="A3" s="32">
        <f>EOMONTH(A2,0)+1</f>
        <v>42767</v>
      </c>
      <c r="B3" s="31">
        <v>110000</v>
      </c>
    </row>
    <row r="4" spans="1:2" x14ac:dyDescent="0.2">
      <c r="A4" s="32">
        <f t="shared" ref="A4:A16" si="0">EOMONTH(A3,0)+1</f>
        <v>42795</v>
      </c>
      <c r="B4" s="31">
        <v>110222</v>
      </c>
    </row>
    <row r="5" spans="1:2" x14ac:dyDescent="0.2">
      <c r="A5" s="32">
        <f t="shared" si="0"/>
        <v>42826</v>
      </c>
      <c r="B5" s="31">
        <v>105000</v>
      </c>
    </row>
    <row r="6" spans="1:2" x14ac:dyDescent="0.2">
      <c r="A6" s="32">
        <f t="shared" si="0"/>
        <v>42856</v>
      </c>
      <c r="B6" s="31">
        <v>120000</v>
      </c>
    </row>
    <row r="7" spans="1:2" x14ac:dyDescent="0.2">
      <c r="A7" s="32">
        <f t="shared" si="0"/>
        <v>42887</v>
      </c>
      <c r="B7" s="31">
        <v>135000</v>
      </c>
    </row>
    <row r="8" spans="1:2" x14ac:dyDescent="0.2">
      <c r="A8" s="32">
        <f t="shared" si="0"/>
        <v>42917</v>
      </c>
      <c r="B8" s="31">
        <v>122000</v>
      </c>
    </row>
    <row r="9" spans="1:2" x14ac:dyDescent="0.2">
      <c r="A9" s="32">
        <f t="shared" si="0"/>
        <v>42948</v>
      </c>
      <c r="B9" s="31">
        <v>100000</v>
      </c>
    </row>
    <row r="10" spans="1:2" x14ac:dyDescent="0.2">
      <c r="A10" s="32">
        <f t="shared" si="0"/>
        <v>42979</v>
      </c>
      <c r="B10" s="31">
        <v>122000</v>
      </c>
    </row>
    <row r="11" spans="1:2" x14ac:dyDescent="0.2">
      <c r="A11" s="32">
        <f t="shared" si="0"/>
        <v>43009</v>
      </c>
      <c r="B11" s="31">
        <v>135000</v>
      </c>
    </row>
    <row r="12" spans="1:2" x14ac:dyDescent="0.2">
      <c r="A12" s="32">
        <f t="shared" si="0"/>
        <v>43040</v>
      </c>
      <c r="B12" s="33">
        <f>_xlfn.FORECAST.LINEAR(A12,$B$2:$B$11,$A$2:$A$11)</f>
        <v>129785.42677674675</v>
      </c>
    </row>
    <row r="13" spans="1:2" x14ac:dyDescent="0.2">
      <c r="A13" s="32">
        <f t="shared" si="0"/>
        <v>43070</v>
      </c>
      <c r="B13" s="33">
        <f t="shared" ref="B13:B16" si="1">_xlfn.FORECAST.LINEAR(A13,$B$2:$B$11,$A$2:$A$11)</f>
        <v>132261.00298688002</v>
      </c>
    </row>
    <row r="14" spans="1:2" x14ac:dyDescent="0.2">
      <c r="A14" s="32">
        <f t="shared" si="0"/>
        <v>43101</v>
      </c>
      <c r="B14" s="33">
        <f t="shared" si="1"/>
        <v>134819.09840401774</v>
      </c>
    </row>
    <row r="15" spans="1:2" x14ac:dyDescent="0.2">
      <c r="A15" s="32">
        <f t="shared" si="0"/>
        <v>43132</v>
      </c>
      <c r="B15" s="33">
        <f t="shared" si="1"/>
        <v>137377.19382115547</v>
      </c>
    </row>
    <row r="16" spans="1:2" x14ac:dyDescent="0.2">
      <c r="A16" s="32">
        <f t="shared" si="0"/>
        <v>43160</v>
      </c>
      <c r="B16" s="33">
        <f t="shared" si="1"/>
        <v>139687.73161727982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E10"/>
  <sheetViews>
    <sheetView workbookViewId="0">
      <selection activeCell="G23" sqref="G23"/>
    </sheetView>
  </sheetViews>
  <sheetFormatPr defaultColWidth="11.42578125" defaultRowHeight="12.75" x14ac:dyDescent="0.2"/>
  <cols>
    <col min="1" max="2" width="11.42578125" customWidth="1"/>
    <col min="3" max="3" width="8" customWidth="1"/>
  </cols>
  <sheetData>
    <row r="1" spans="1:5" x14ac:dyDescent="0.2">
      <c r="A1" s="2" t="s">
        <v>51</v>
      </c>
      <c r="B1" s="6" t="s">
        <v>22</v>
      </c>
    </row>
    <row r="2" spans="1:5" x14ac:dyDescent="0.2">
      <c r="A2" t="s">
        <v>23</v>
      </c>
      <c r="B2" s="17">
        <v>1005.99</v>
      </c>
      <c r="C2" s="5">
        <v>1</v>
      </c>
      <c r="D2" s="4" t="str">
        <f>INDEX($A$2:$A$10,MATCH(SMALL($B$2:$B$10,C2),$B$2:$B$10,0))</f>
        <v>comp. 8</v>
      </c>
      <c r="E2" s="17">
        <f>SMALL($B$2:$B$10,C2)</f>
        <v>1001</v>
      </c>
    </row>
    <row r="3" spans="1:5" x14ac:dyDescent="0.2">
      <c r="A3" t="s">
        <v>24</v>
      </c>
      <c r="B3" s="17">
        <v>1003.89</v>
      </c>
      <c r="C3" s="5">
        <v>2</v>
      </c>
      <c r="D3" s="4" t="str">
        <f>INDEX($A$2:$A$10,MATCH(SMALL($B$2:$B$10,C3),$B$2:$B$10,0))</f>
        <v>comp. 6</v>
      </c>
      <c r="E3" s="17">
        <f>SMALL($B$2:$B$10,C3)</f>
        <v>1002.96</v>
      </c>
    </row>
    <row r="4" spans="1:5" x14ac:dyDescent="0.2">
      <c r="A4" t="s">
        <v>25</v>
      </c>
      <c r="B4" s="17">
        <v>1008.55</v>
      </c>
      <c r="C4" s="5">
        <v>3</v>
      </c>
      <c r="D4" s="4" t="str">
        <f>INDEX($A$2:$A$10,MATCH(SMALL($B$2:$B$10,C4),$B$2:$B$10,0))</f>
        <v>comp. 9</v>
      </c>
      <c r="E4" s="17">
        <f>SMALL($B$2:$B$10,C4)</f>
        <v>1003.45</v>
      </c>
    </row>
    <row r="5" spans="1:5" x14ac:dyDescent="0.2">
      <c r="A5" t="s">
        <v>26</v>
      </c>
      <c r="B5" s="17">
        <v>1008</v>
      </c>
      <c r="D5" s="4"/>
      <c r="E5" s="4"/>
    </row>
    <row r="6" spans="1:5" x14ac:dyDescent="0.2">
      <c r="A6" t="s">
        <v>27</v>
      </c>
      <c r="B6" s="17">
        <v>1009.77</v>
      </c>
    </row>
    <row r="7" spans="1:5" x14ac:dyDescent="0.2">
      <c r="A7" t="s">
        <v>28</v>
      </c>
      <c r="B7" s="17">
        <v>1002.96</v>
      </c>
    </row>
    <row r="8" spans="1:5" x14ac:dyDescent="0.2">
      <c r="A8" t="s">
        <v>29</v>
      </c>
      <c r="B8" s="17">
        <v>1008.12</v>
      </c>
    </row>
    <row r="9" spans="1:5" x14ac:dyDescent="0.2">
      <c r="A9" t="s">
        <v>30</v>
      </c>
      <c r="B9" s="17">
        <v>1001</v>
      </c>
    </row>
    <row r="10" spans="1:5" x14ac:dyDescent="0.2">
      <c r="A10" t="s">
        <v>31</v>
      </c>
      <c r="B10" s="17">
        <v>1003.45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14"/>
  <sheetViews>
    <sheetView workbookViewId="0">
      <pane ySplit="1" topLeftCell="A2" activePane="bottomLeft" state="frozen"/>
      <selection pane="bottomLeft" activeCell="B12" sqref="B12"/>
    </sheetView>
  </sheetViews>
  <sheetFormatPr defaultColWidth="11.42578125" defaultRowHeight="12.75" x14ac:dyDescent="0.2"/>
  <cols>
    <col min="1" max="1" width="11.42578125" customWidth="1"/>
    <col min="2" max="5" width="11.42578125" style="8" customWidth="1"/>
  </cols>
  <sheetData>
    <row r="1" spans="1:4" x14ac:dyDescent="0.2">
      <c r="A1" s="6" t="s">
        <v>18</v>
      </c>
      <c r="B1" s="6" t="s">
        <v>1</v>
      </c>
      <c r="C1" s="6" t="s">
        <v>2</v>
      </c>
      <c r="D1" s="6" t="s">
        <v>0</v>
      </c>
    </row>
    <row r="2" spans="1:4" x14ac:dyDescent="0.2">
      <c r="A2" s="7">
        <v>38299</v>
      </c>
      <c r="B2" s="8">
        <f t="shared" ref="B2:D10" ca="1" si="0">INT(RAND()*100)</f>
        <v>3</v>
      </c>
      <c r="C2" s="8">
        <f t="shared" ca="1" si="0"/>
        <v>19</v>
      </c>
      <c r="D2" s="8">
        <f t="shared" ca="1" si="0"/>
        <v>87</v>
      </c>
    </row>
    <row r="3" spans="1:4" x14ac:dyDescent="0.2">
      <c r="A3" s="7">
        <v>38300</v>
      </c>
      <c r="B3" s="8">
        <f t="shared" ca="1" si="0"/>
        <v>29</v>
      </c>
      <c r="C3" s="8">
        <f t="shared" ca="1" si="0"/>
        <v>21</v>
      </c>
      <c r="D3" s="8">
        <f t="shared" ca="1" si="0"/>
        <v>24</v>
      </c>
    </row>
    <row r="4" spans="1:4" x14ac:dyDescent="0.2">
      <c r="A4" s="7">
        <v>38301</v>
      </c>
      <c r="B4" s="8">
        <f t="shared" ca="1" si="0"/>
        <v>6</v>
      </c>
      <c r="C4" s="8">
        <f t="shared" ca="1" si="0"/>
        <v>44</v>
      </c>
      <c r="D4" s="8">
        <f t="shared" ca="1" si="0"/>
        <v>63</v>
      </c>
    </row>
    <row r="5" spans="1:4" x14ac:dyDescent="0.2">
      <c r="A5" s="7">
        <v>38302</v>
      </c>
      <c r="B5" s="8">
        <f t="shared" ca="1" si="0"/>
        <v>21</v>
      </c>
      <c r="C5" s="8">
        <f t="shared" ca="1" si="0"/>
        <v>65</v>
      </c>
      <c r="D5" s="8">
        <f t="shared" ca="1" si="0"/>
        <v>44</v>
      </c>
    </row>
    <row r="6" spans="1:4" x14ac:dyDescent="0.2">
      <c r="A6" s="7">
        <v>38303</v>
      </c>
      <c r="B6" s="8">
        <f t="shared" ca="1" si="0"/>
        <v>98</v>
      </c>
      <c r="C6" s="8">
        <f t="shared" ca="1" si="0"/>
        <v>54</v>
      </c>
      <c r="D6" s="8">
        <f t="shared" ca="1" si="0"/>
        <v>77</v>
      </c>
    </row>
    <row r="7" spans="1:4" x14ac:dyDescent="0.2">
      <c r="A7" s="7">
        <v>38304</v>
      </c>
      <c r="B7" s="8">
        <f t="shared" ca="1" si="0"/>
        <v>55</v>
      </c>
      <c r="C7" s="8">
        <f t="shared" ca="1" si="0"/>
        <v>27</v>
      </c>
      <c r="D7" s="8">
        <f t="shared" ca="1" si="0"/>
        <v>37</v>
      </c>
    </row>
    <row r="8" spans="1:4" x14ac:dyDescent="0.2">
      <c r="A8" s="7">
        <v>38305</v>
      </c>
      <c r="B8" s="8">
        <f t="shared" ca="1" si="0"/>
        <v>15</v>
      </c>
      <c r="C8" s="8">
        <f t="shared" ca="1" si="0"/>
        <v>49</v>
      </c>
      <c r="D8" s="8">
        <f t="shared" ca="1" si="0"/>
        <v>50</v>
      </c>
    </row>
    <row r="9" spans="1:4" x14ac:dyDescent="0.2">
      <c r="A9" s="7">
        <v>38306</v>
      </c>
      <c r="B9" s="8">
        <f t="shared" ca="1" si="0"/>
        <v>25</v>
      </c>
      <c r="C9" s="8">
        <f t="shared" ca="1" si="0"/>
        <v>14</v>
      </c>
      <c r="D9" s="8">
        <f t="shared" ca="1" si="0"/>
        <v>75</v>
      </c>
    </row>
    <row r="10" spans="1:4" x14ac:dyDescent="0.2">
      <c r="A10" s="7">
        <v>38307</v>
      </c>
      <c r="B10" s="8">
        <f t="shared" ca="1" si="0"/>
        <v>87</v>
      </c>
      <c r="C10" s="8">
        <f t="shared" ca="1" si="0"/>
        <v>39</v>
      </c>
      <c r="D10" s="8">
        <f t="shared" ca="1" si="0"/>
        <v>37</v>
      </c>
    </row>
    <row r="12" spans="1:4" x14ac:dyDescent="0.2">
      <c r="A12" s="5">
        <v>1</v>
      </c>
      <c r="B12" s="8">
        <f t="shared" ref="B12:D14" ca="1" si="1">LARGE(B$2:B$10,$A12)</f>
        <v>98</v>
      </c>
      <c r="C12" s="8">
        <f t="shared" ca="1" si="1"/>
        <v>65</v>
      </c>
      <c r="D12" s="8">
        <f t="shared" ca="1" si="1"/>
        <v>87</v>
      </c>
    </row>
    <row r="13" spans="1:4" x14ac:dyDescent="0.2">
      <c r="A13" s="5">
        <v>2</v>
      </c>
      <c r="B13" s="8">
        <f t="shared" ca="1" si="1"/>
        <v>87</v>
      </c>
      <c r="C13" s="8">
        <f t="shared" ca="1" si="1"/>
        <v>54</v>
      </c>
      <c r="D13" s="8">
        <f t="shared" ca="1" si="1"/>
        <v>77</v>
      </c>
    </row>
    <row r="14" spans="1:4" x14ac:dyDescent="0.2">
      <c r="A14" s="5">
        <v>3</v>
      </c>
      <c r="B14" s="8">
        <f t="shared" ca="1" si="1"/>
        <v>55</v>
      </c>
      <c r="C14" s="8">
        <f t="shared" ca="1" si="1"/>
        <v>49</v>
      </c>
      <c r="D14" s="8">
        <f t="shared" ca="1" si="1"/>
        <v>75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D10"/>
  <sheetViews>
    <sheetView workbookViewId="0">
      <selection activeCell="D6" sqref="D6"/>
    </sheetView>
  </sheetViews>
  <sheetFormatPr defaultColWidth="11.42578125" defaultRowHeight="12.75" x14ac:dyDescent="0.2"/>
  <cols>
    <col min="1" max="1" width="11.42578125" customWidth="1"/>
    <col min="2" max="2" width="13.85546875" customWidth="1"/>
  </cols>
  <sheetData>
    <row r="1" spans="1:4" x14ac:dyDescent="0.2">
      <c r="B1" s="2" t="s">
        <v>19</v>
      </c>
    </row>
    <row r="2" spans="1:4" x14ac:dyDescent="0.2">
      <c r="A2" t="s">
        <v>9</v>
      </c>
      <c r="B2" s="13">
        <v>104</v>
      </c>
      <c r="D2" s="1" t="s">
        <v>20</v>
      </c>
    </row>
    <row r="3" spans="1:4" x14ac:dyDescent="0.2">
      <c r="A3" t="s">
        <v>10</v>
      </c>
      <c r="B3" s="13">
        <v>750</v>
      </c>
      <c r="D3" s="4" t="str">
        <f>INDEX($A$2:$A$10,MATCH(LARGE($B$2:$B$10,1),$B$2:$B$10,0))</f>
        <v>Miller</v>
      </c>
    </row>
    <row r="4" spans="1:4" x14ac:dyDescent="0.2">
      <c r="A4" t="s">
        <v>11</v>
      </c>
      <c r="B4" s="13">
        <v>308</v>
      </c>
    </row>
    <row r="5" spans="1:4" x14ac:dyDescent="0.2">
      <c r="A5" t="s">
        <v>12</v>
      </c>
      <c r="B5" s="13">
        <v>261</v>
      </c>
      <c r="D5" s="1" t="s">
        <v>21</v>
      </c>
    </row>
    <row r="6" spans="1:4" x14ac:dyDescent="0.2">
      <c r="A6" t="s">
        <v>13</v>
      </c>
      <c r="B6" s="13">
        <v>461</v>
      </c>
      <c r="D6" s="13">
        <f>LARGE($B$2:$B$10,1)-LARGE($B$2:$B$10,2)</f>
        <v>168</v>
      </c>
    </row>
    <row r="7" spans="1:4" x14ac:dyDescent="0.2">
      <c r="A7" t="s">
        <v>14</v>
      </c>
      <c r="B7" s="13">
        <v>918</v>
      </c>
    </row>
    <row r="8" spans="1:4" x14ac:dyDescent="0.2">
      <c r="A8" t="s">
        <v>15</v>
      </c>
      <c r="B8" s="13">
        <v>658</v>
      </c>
    </row>
    <row r="9" spans="1:4" x14ac:dyDescent="0.2">
      <c r="A9" t="s">
        <v>16</v>
      </c>
      <c r="B9" s="13">
        <v>206</v>
      </c>
    </row>
    <row r="10" spans="1:4" x14ac:dyDescent="0.2">
      <c r="A10" t="s">
        <v>17</v>
      </c>
      <c r="B10" s="13">
        <v>260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11"/>
  <sheetViews>
    <sheetView workbookViewId="0">
      <selection activeCell="B1" sqref="B1"/>
    </sheetView>
  </sheetViews>
  <sheetFormatPr defaultColWidth="11.42578125" defaultRowHeight="12.75" x14ac:dyDescent="0.2"/>
  <cols>
    <col min="1" max="1" width="13.7109375" customWidth="1"/>
  </cols>
  <sheetData>
    <row r="1" spans="1:4" x14ac:dyDescent="0.2">
      <c r="A1" s="1" t="s">
        <v>3</v>
      </c>
      <c r="B1" s="8">
        <f>MAX(A3:D11)</f>
        <v>99</v>
      </c>
    </row>
    <row r="3" spans="1:4" x14ac:dyDescent="0.2">
      <c r="A3" s="11">
        <v>31</v>
      </c>
      <c r="B3" s="11">
        <v>95</v>
      </c>
      <c r="C3" s="11">
        <v>9</v>
      </c>
      <c r="D3" s="11">
        <v>33</v>
      </c>
    </row>
    <row r="4" spans="1:4" x14ac:dyDescent="0.2">
      <c r="A4" s="11">
        <v>40</v>
      </c>
      <c r="B4" s="11">
        <v>88</v>
      </c>
      <c r="C4" s="11">
        <v>80</v>
      </c>
      <c r="D4" s="11">
        <v>16</v>
      </c>
    </row>
    <row r="5" spans="1:4" x14ac:dyDescent="0.2">
      <c r="A5" s="11">
        <v>26</v>
      </c>
      <c r="B5" s="11">
        <v>92</v>
      </c>
      <c r="C5" s="11">
        <v>66</v>
      </c>
      <c r="D5" s="11">
        <v>1</v>
      </c>
    </row>
    <row r="6" spans="1:4" x14ac:dyDescent="0.2">
      <c r="A6" s="11">
        <v>33</v>
      </c>
      <c r="B6" s="11">
        <v>69</v>
      </c>
      <c r="C6" s="11">
        <v>87</v>
      </c>
      <c r="D6" s="11">
        <v>66</v>
      </c>
    </row>
    <row r="7" spans="1:4" x14ac:dyDescent="0.2">
      <c r="A7" s="11">
        <v>73</v>
      </c>
      <c r="B7" s="11">
        <v>32</v>
      </c>
      <c r="C7" s="11">
        <v>35</v>
      </c>
      <c r="D7" s="11">
        <v>18</v>
      </c>
    </row>
    <row r="8" spans="1:4" x14ac:dyDescent="0.2">
      <c r="A8" s="11">
        <v>90</v>
      </c>
      <c r="B8" s="11">
        <v>57</v>
      </c>
      <c r="C8" s="11">
        <v>22</v>
      </c>
      <c r="D8" s="11">
        <v>34</v>
      </c>
    </row>
    <row r="9" spans="1:4" x14ac:dyDescent="0.2">
      <c r="A9" s="11">
        <v>99</v>
      </c>
      <c r="B9" s="11">
        <v>39</v>
      </c>
      <c r="C9" s="11">
        <v>64</v>
      </c>
      <c r="D9" s="11">
        <v>86</v>
      </c>
    </row>
    <row r="10" spans="1:4" x14ac:dyDescent="0.2">
      <c r="A10" s="11">
        <v>36</v>
      </c>
      <c r="B10" s="11">
        <v>22</v>
      </c>
      <c r="C10" s="11">
        <v>25</v>
      </c>
      <c r="D10" s="11">
        <v>87</v>
      </c>
    </row>
    <row r="11" spans="1:4" x14ac:dyDescent="0.2">
      <c r="A11" s="11">
        <v>21</v>
      </c>
      <c r="B11" s="11">
        <v>68</v>
      </c>
      <c r="C11" s="11">
        <v>29</v>
      </c>
      <c r="D11" s="11">
        <v>63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B32" sqref="B32"/>
    </sheetView>
  </sheetViews>
  <sheetFormatPr defaultRowHeight="12.75" x14ac:dyDescent="0.2"/>
  <cols>
    <col min="1" max="1" width="15.28515625" customWidth="1"/>
    <col min="2" max="2" width="9.5703125" customWidth="1"/>
    <col min="3" max="3" width="15.5703125" customWidth="1"/>
    <col min="4" max="4" width="12.42578125" customWidth="1"/>
    <col min="6" max="6" width="14.5703125" customWidth="1"/>
    <col min="8" max="8" width="11.28515625" bestFit="1" customWidth="1"/>
  </cols>
  <sheetData>
    <row r="1" spans="1:8" x14ac:dyDescent="0.2">
      <c r="A1" t="s">
        <v>63</v>
      </c>
      <c r="B1" t="s">
        <v>64</v>
      </c>
      <c r="C1" t="s">
        <v>82</v>
      </c>
      <c r="D1" t="s">
        <v>65</v>
      </c>
    </row>
    <row r="2" spans="1:8" x14ac:dyDescent="0.2">
      <c r="A2" t="s">
        <v>66</v>
      </c>
      <c r="B2" t="s">
        <v>75</v>
      </c>
      <c r="C2" t="s">
        <v>83</v>
      </c>
      <c r="D2" s="31">
        <f ca="1">RANDBETWEEN(10000,19999)</f>
        <v>11171</v>
      </c>
      <c r="F2" s="31">
        <f ca="1">_xlfn.MAXIFS(D2:D21,B2:B21,"South",C2:C21,"Chestnut")</f>
        <v>18284</v>
      </c>
    </row>
    <row r="3" spans="1:8" x14ac:dyDescent="0.2">
      <c r="A3" t="s">
        <v>67</v>
      </c>
      <c r="B3" t="s">
        <v>76</v>
      </c>
      <c r="C3" t="s">
        <v>84</v>
      </c>
      <c r="D3" s="31">
        <f t="shared" ref="D3:D21" ca="1" si="0">RANDBETWEEN(10000,19999)</f>
        <v>14701</v>
      </c>
    </row>
    <row r="4" spans="1:8" x14ac:dyDescent="0.2">
      <c r="A4" t="s">
        <v>68</v>
      </c>
      <c r="B4" t="s">
        <v>77</v>
      </c>
      <c r="C4" t="s">
        <v>85</v>
      </c>
      <c r="D4" s="31">
        <f t="shared" ca="1" si="0"/>
        <v>16140</v>
      </c>
    </row>
    <row r="5" spans="1:8" x14ac:dyDescent="0.2">
      <c r="A5" t="s">
        <v>70</v>
      </c>
      <c r="B5" t="s">
        <v>78</v>
      </c>
      <c r="C5" t="s">
        <v>83</v>
      </c>
      <c r="D5" s="31">
        <f t="shared" ca="1" si="0"/>
        <v>16621</v>
      </c>
      <c r="H5" s="31"/>
    </row>
    <row r="6" spans="1:8" x14ac:dyDescent="0.2">
      <c r="A6" t="s">
        <v>69</v>
      </c>
      <c r="B6" t="s">
        <v>75</v>
      </c>
      <c r="C6" t="s">
        <v>84</v>
      </c>
      <c r="D6" s="31">
        <f t="shared" ca="1" si="0"/>
        <v>14024</v>
      </c>
    </row>
    <row r="7" spans="1:8" x14ac:dyDescent="0.2">
      <c r="A7" t="s">
        <v>72</v>
      </c>
      <c r="B7" t="s">
        <v>76</v>
      </c>
      <c r="C7" t="s">
        <v>85</v>
      </c>
      <c r="D7" s="31">
        <f t="shared" ca="1" si="0"/>
        <v>16118</v>
      </c>
    </row>
    <row r="8" spans="1:8" x14ac:dyDescent="0.2">
      <c r="A8" t="s">
        <v>71</v>
      </c>
      <c r="B8" t="s">
        <v>77</v>
      </c>
      <c r="C8" t="s">
        <v>83</v>
      </c>
      <c r="D8" s="31">
        <f t="shared" ca="1" si="0"/>
        <v>13319</v>
      </c>
    </row>
    <row r="9" spans="1:8" x14ac:dyDescent="0.2">
      <c r="A9" t="s">
        <v>73</v>
      </c>
      <c r="B9" t="s">
        <v>78</v>
      </c>
      <c r="C9" t="s">
        <v>84</v>
      </c>
      <c r="D9" s="31">
        <f t="shared" ca="1" si="0"/>
        <v>11296</v>
      </c>
    </row>
    <row r="10" spans="1:8" x14ac:dyDescent="0.2">
      <c r="A10" t="s">
        <v>74</v>
      </c>
      <c r="B10" t="s">
        <v>75</v>
      </c>
      <c r="C10" t="s">
        <v>85</v>
      </c>
      <c r="D10" s="31">
        <f t="shared" ca="1" si="0"/>
        <v>17562</v>
      </c>
    </row>
    <row r="11" spans="1:8" x14ac:dyDescent="0.2">
      <c r="A11" t="s">
        <v>79</v>
      </c>
      <c r="B11" t="s">
        <v>76</v>
      </c>
      <c r="C11" t="s">
        <v>83</v>
      </c>
      <c r="D11" s="31">
        <f t="shared" ca="1" si="0"/>
        <v>17621</v>
      </c>
    </row>
    <row r="12" spans="1:8" x14ac:dyDescent="0.2">
      <c r="A12" t="s">
        <v>80</v>
      </c>
      <c r="B12" t="s">
        <v>77</v>
      </c>
      <c r="C12" t="s">
        <v>84</v>
      </c>
      <c r="D12" s="31">
        <f t="shared" ca="1" si="0"/>
        <v>12591</v>
      </c>
    </row>
    <row r="13" spans="1:8" x14ac:dyDescent="0.2">
      <c r="A13" t="s">
        <v>81</v>
      </c>
      <c r="B13" t="s">
        <v>78</v>
      </c>
      <c r="C13" t="s">
        <v>85</v>
      </c>
      <c r="D13" s="31">
        <f t="shared" ca="1" si="0"/>
        <v>11597</v>
      </c>
    </row>
    <row r="14" spans="1:8" x14ac:dyDescent="0.2">
      <c r="A14" t="s">
        <v>86</v>
      </c>
      <c r="B14" t="s">
        <v>75</v>
      </c>
      <c r="C14" t="s">
        <v>84</v>
      </c>
      <c r="D14" s="31">
        <f t="shared" ca="1" si="0"/>
        <v>17624</v>
      </c>
    </row>
    <row r="15" spans="1:8" x14ac:dyDescent="0.2">
      <c r="A15" t="s">
        <v>87</v>
      </c>
      <c r="B15" t="s">
        <v>76</v>
      </c>
      <c r="C15" t="s">
        <v>85</v>
      </c>
      <c r="D15" s="31">
        <f t="shared" ca="1" si="0"/>
        <v>18284</v>
      </c>
    </row>
    <row r="16" spans="1:8" x14ac:dyDescent="0.2">
      <c r="A16" t="s">
        <v>88</v>
      </c>
      <c r="B16" t="s">
        <v>75</v>
      </c>
      <c r="C16" t="s">
        <v>83</v>
      </c>
      <c r="D16" s="31">
        <f t="shared" ca="1" si="0"/>
        <v>14767</v>
      </c>
    </row>
    <row r="17" spans="1:4" x14ac:dyDescent="0.2">
      <c r="A17" t="s">
        <v>89</v>
      </c>
      <c r="B17" t="s">
        <v>76</v>
      </c>
      <c r="C17" t="s">
        <v>85</v>
      </c>
      <c r="D17" s="31">
        <f t="shared" ca="1" si="0"/>
        <v>14268</v>
      </c>
    </row>
    <row r="18" spans="1:4" x14ac:dyDescent="0.2">
      <c r="A18" t="s">
        <v>90</v>
      </c>
      <c r="B18" t="s">
        <v>75</v>
      </c>
      <c r="C18" t="s">
        <v>83</v>
      </c>
      <c r="D18" s="31">
        <f t="shared" ca="1" si="0"/>
        <v>11174</v>
      </c>
    </row>
    <row r="19" spans="1:4" x14ac:dyDescent="0.2">
      <c r="A19" t="s">
        <v>91</v>
      </c>
      <c r="B19" t="s">
        <v>76</v>
      </c>
      <c r="C19" t="s">
        <v>84</v>
      </c>
      <c r="D19" s="31">
        <f t="shared" ca="1" si="0"/>
        <v>19859</v>
      </c>
    </row>
    <row r="20" spans="1:4" x14ac:dyDescent="0.2">
      <c r="A20" t="s">
        <v>92</v>
      </c>
      <c r="B20" t="s">
        <v>77</v>
      </c>
      <c r="C20" t="s">
        <v>85</v>
      </c>
      <c r="D20" s="31">
        <f t="shared" ca="1" si="0"/>
        <v>18041</v>
      </c>
    </row>
    <row r="21" spans="1:4" x14ac:dyDescent="0.2">
      <c r="A21" t="s">
        <v>93</v>
      </c>
      <c r="B21" t="s">
        <v>78</v>
      </c>
      <c r="C21" t="s">
        <v>83</v>
      </c>
      <c r="D21" s="31">
        <f t="shared" ca="1" si="0"/>
        <v>10174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H20"/>
  <sheetViews>
    <sheetView workbookViewId="0">
      <selection activeCell="E1" sqref="E1"/>
    </sheetView>
  </sheetViews>
  <sheetFormatPr defaultColWidth="11.42578125" defaultRowHeight="12.75" x14ac:dyDescent="0.2"/>
  <cols>
    <col min="1" max="1" width="13.5703125" customWidth="1"/>
    <col min="2" max="2" width="12.85546875" style="13" customWidth="1"/>
    <col min="3" max="3" width="4.5703125" customWidth="1"/>
    <col min="4" max="4" width="14.5703125" customWidth="1"/>
    <col min="5" max="5" width="9.85546875" customWidth="1"/>
    <col min="6" max="15" width="6.7109375" customWidth="1"/>
  </cols>
  <sheetData>
    <row r="1" spans="1:5" x14ac:dyDescent="0.2">
      <c r="A1" s="6" t="s">
        <v>39</v>
      </c>
      <c r="B1" s="22" t="s">
        <v>32</v>
      </c>
      <c r="D1" s="1" t="s">
        <v>40</v>
      </c>
      <c r="E1" s="21">
        <f>MEDIAN(B2:B13)</f>
        <v>51045.5</v>
      </c>
    </row>
    <row r="2" spans="1:5" x14ac:dyDescent="0.2">
      <c r="A2" s="30">
        <v>37987</v>
      </c>
      <c r="B2" s="21">
        <v>36738</v>
      </c>
      <c r="D2" s="1" t="s">
        <v>41</v>
      </c>
      <c r="E2" s="13">
        <f>AVERAGE(B2:B13)</f>
        <v>53461.25</v>
      </c>
    </row>
    <row r="3" spans="1:5" x14ac:dyDescent="0.2">
      <c r="A3" s="30">
        <v>38018</v>
      </c>
      <c r="B3" s="21">
        <v>33600</v>
      </c>
    </row>
    <row r="4" spans="1:5" x14ac:dyDescent="0.2">
      <c r="A4" s="30">
        <v>38047</v>
      </c>
      <c r="B4" s="21">
        <v>16366</v>
      </c>
    </row>
    <row r="5" spans="1:5" x14ac:dyDescent="0.2">
      <c r="A5" s="30">
        <v>38078</v>
      </c>
      <c r="B5" s="21">
        <v>59133</v>
      </c>
    </row>
    <row r="6" spans="1:5" x14ac:dyDescent="0.2">
      <c r="A6" s="30">
        <v>38108</v>
      </c>
      <c r="B6" s="21">
        <v>70591</v>
      </c>
    </row>
    <row r="7" spans="1:5" x14ac:dyDescent="0.2">
      <c r="A7" s="30">
        <v>38139</v>
      </c>
      <c r="B7" s="21">
        <v>96636</v>
      </c>
    </row>
    <row r="8" spans="1:5" x14ac:dyDescent="0.2">
      <c r="A8" s="30">
        <v>38169</v>
      </c>
      <c r="B8" s="21">
        <v>89628</v>
      </c>
    </row>
    <row r="9" spans="1:5" x14ac:dyDescent="0.2">
      <c r="A9" s="30">
        <v>38200</v>
      </c>
      <c r="B9" s="21">
        <v>63477</v>
      </c>
    </row>
    <row r="10" spans="1:5" x14ac:dyDescent="0.2">
      <c r="A10" s="30">
        <v>38231</v>
      </c>
      <c r="B10" s="21">
        <v>29225</v>
      </c>
    </row>
    <row r="11" spans="1:5" x14ac:dyDescent="0.2">
      <c r="A11" s="30">
        <v>38261</v>
      </c>
      <c r="B11" s="21">
        <v>42958</v>
      </c>
    </row>
    <row r="12" spans="1:5" x14ac:dyDescent="0.2">
      <c r="A12" s="30">
        <v>38292</v>
      </c>
      <c r="B12" s="21">
        <v>20859</v>
      </c>
    </row>
    <row r="13" spans="1:5" x14ac:dyDescent="0.2">
      <c r="A13" s="30">
        <v>38322</v>
      </c>
      <c r="B13" s="21">
        <v>82324</v>
      </c>
    </row>
    <row r="19" spans="8:8" x14ac:dyDescent="0.2">
      <c r="H19" s="3"/>
    </row>
    <row r="20" spans="8:8" x14ac:dyDescent="0.2">
      <c r="H20" s="3"/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E12"/>
  <sheetViews>
    <sheetView workbookViewId="0">
      <selection activeCell="B12" sqref="B12"/>
    </sheetView>
  </sheetViews>
  <sheetFormatPr defaultColWidth="11.42578125" defaultRowHeight="12.75" x14ac:dyDescent="0.2"/>
  <sheetData>
    <row r="1" spans="1:5" x14ac:dyDescent="0.2">
      <c r="B1" s="6" t="s">
        <v>5</v>
      </c>
      <c r="C1" s="6" t="s">
        <v>6</v>
      </c>
      <c r="D1" s="6" t="s">
        <v>7</v>
      </c>
      <c r="E1" s="6" t="s">
        <v>8</v>
      </c>
    </row>
    <row r="2" spans="1:5" x14ac:dyDescent="0.2">
      <c r="A2" t="s">
        <v>9</v>
      </c>
      <c r="B2" s="13">
        <v>8999</v>
      </c>
      <c r="C2" s="13">
        <v>3138</v>
      </c>
      <c r="D2" s="13">
        <v>679</v>
      </c>
      <c r="E2" s="13">
        <v>2712</v>
      </c>
    </row>
    <row r="3" spans="1:5" x14ac:dyDescent="0.2">
      <c r="A3" t="s">
        <v>10</v>
      </c>
      <c r="B3" s="13">
        <v>8965</v>
      </c>
      <c r="C3" s="13">
        <v>9269</v>
      </c>
      <c r="D3" s="13">
        <v>2435</v>
      </c>
      <c r="E3" s="13">
        <v>7051</v>
      </c>
    </row>
    <row r="4" spans="1:5" x14ac:dyDescent="0.2">
      <c r="A4" t="s">
        <v>11</v>
      </c>
      <c r="B4" s="13">
        <v>4049</v>
      </c>
      <c r="C4" s="13">
        <v>1722</v>
      </c>
      <c r="D4" s="13">
        <v>5821</v>
      </c>
      <c r="E4" s="13">
        <v>8011</v>
      </c>
    </row>
    <row r="5" spans="1:5" x14ac:dyDescent="0.2">
      <c r="A5" t="s">
        <v>12</v>
      </c>
      <c r="B5" s="13">
        <v>9950</v>
      </c>
      <c r="C5" s="13">
        <v>3991</v>
      </c>
      <c r="D5" s="13">
        <v>7139</v>
      </c>
      <c r="E5" s="13">
        <v>5967</v>
      </c>
    </row>
    <row r="6" spans="1:5" x14ac:dyDescent="0.2">
      <c r="A6" t="s">
        <v>13</v>
      </c>
      <c r="B6" s="13">
        <v>2786</v>
      </c>
      <c r="C6" s="13">
        <v>7796</v>
      </c>
      <c r="D6" s="13">
        <v>5841</v>
      </c>
      <c r="E6" s="13">
        <v>7675</v>
      </c>
    </row>
    <row r="7" spans="1:5" x14ac:dyDescent="0.2">
      <c r="A7" t="s">
        <v>14</v>
      </c>
      <c r="B7" s="13">
        <v>5977</v>
      </c>
      <c r="C7" s="13">
        <v>5853</v>
      </c>
      <c r="D7" s="13">
        <v>4555</v>
      </c>
      <c r="E7" s="13">
        <v>7463</v>
      </c>
    </row>
    <row r="8" spans="1:5" x14ac:dyDescent="0.2">
      <c r="A8" t="s">
        <v>15</v>
      </c>
      <c r="B8" s="13">
        <v>9826</v>
      </c>
      <c r="C8" s="13">
        <v>5491</v>
      </c>
      <c r="D8" s="13">
        <v>8560</v>
      </c>
      <c r="E8" s="13">
        <v>8343</v>
      </c>
    </row>
    <row r="9" spans="1:5" x14ac:dyDescent="0.2">
      <c r="A9" t="s">
        <v>16</v>
      </c>
      <c r="B9" s="13">
        <v>8189</v>
      </c>
      <c r="C9" s="13">
        <v>1155</v>
      </c>
      <c r="D9" s="13">
        <v>3242</v>
      </c>
      <c r="E9" s="13">
        <v>3872</v>
      </c>
    </row>
    <row r="10" spans="1:5" x14ac:dyDescent="0.2">
      <c r="A10" t="s">
        <v>17</v>
      </c>
      <c r="B10" s="15">
        <v>5861</v>
      </c>
      <c r="C10" s="15">
        <v>2248</v>
      </c>
      <c r="D10" s="15">
        <v>8855</v>
      </c>
      <c r="E10" s="15">
        <v>7629</v>
      </c>
    </row>
    <row r="11" spans="1:5" x14ac:dyDescent="0.2">
      <c r="B11" s="13"/>
      <c r="C11" s="13"/>
      <c r="D11" s="13"/>
      <c r="E11" s="13"/>
    </row>
    <row r="12" spans="1:5" x14ac:dyDescent="0.2">
      <c r="B12" s="14">
        <f>MIN(B2:B10)</f>
        <v>2786</v>
      </c>
      <c r="C12" s="14">
        <f>MIN(C2:C10)</f>
        <v>1155</v>
      </c>
      <c r="D12" s="14">
        <f>MIN(D2:D10)</f>
        <v>679</v>
      </c>
      <c r="E12" s="14">
        <f>MIN(E2:E10)</f>
        <v>2712</v>
      </c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J17" sqref="J17"/>
    </sheetView>
  </sheetViews>
  <sheetFormatPr defaultRowHeight="12.75" x14ac:dyDescent="0.2"/>
  <cols>
    <col min="1" max="1" width="17" customWidth="1"/>
    <col min="2" max="2" width="13.85546875" customWidth="1"/>
    <col min="3" max="3" width="6.42578125" customWidth="1"/>
  </cols>
  <sheetData>
    <row r="1" spans="1:5" x14ac:dyDescent="0.2">
      <c r="A1" s="2" t="s">
        <v>42</v>
      </c>
      <c r="B1" s="6" t="s">
        <v>43</v>
      </c>
      <c r="D1" t="s">
        <v>41</v>
      </c>
      <c r="E1">
        <f>AVERAGE(B2:B10)</f>
        <v>60</v>
      </c>
    </row>
    <row r="2" spans="1:5" x14ac:dyDescent="0.2">
      <c r="A2" t="s">
        <v>9</v>
      </c>
      <c r="B2" s="12">
        <v>90</v>
      </c>
      <c r="D2" t="s">
        <v>50</v>
      </c>
      <c r="E2">
        <f>STDEV(B2:B10)</f>
        <v>39.582192966029559</v>
      </c>
    </row>
    <row r="3" spans="1:5" x14ac:dyDescent="0.2">
      <c r="A3" t="s">
        <v>10</v>
      </c>
      <c r="B3" s="12">
        <v>92</v>
      </c>
    </row>
    <row r="4" spans="1:5" x14ac:dyDescent="0.2">
      <c r="A4" t="s">
        <v>11</v>
      </c>
      <c r="B4" s="12">
        <v>3</v>
      </c>
    </row>
    <row r="5" spans="1:5" x14ac:dyDescent="0.2">
      <c r="A5" t="s">
        <v>12</v>
      </c>
      <c r="B5" s="12">
        <v>94</v>
      </c>
    </row>
    <row r="6" spans="1:5" x14ac:dyDescent="0.2">
      <c r="A6" t="s">
        <v>13</v>
      </c>
      <c r="B6" s="12">
        <v>22</v>
      </c>
    </row>
    <row r="7" spans="1:5" x14ac:dyDescent="0.2">
      <c r="A7" t="s">
        <v>14</v>
      </c>
      <c r="B7" s="12">
        <v>20</v>
      </c>
    </row>
    <row r="8" spans="1:5" x14ac:dyDescent="0.2">
      <c r="A8" t="s">
        <v>15</v>
      </c>
      <c r="B8" s="12">
        <v>96</v>
      </c>
    </row>
    <row r="9" spans="1:5" x14ac:dyDescent="0.2">
      <c r="A9" t="s">
        <v>16</v>
      </c>
      <c r="B9" s="12">
        <v>31</v>
      </c>
    </row>
    <row r="10" spans="1:5" x14ac:dyDescent="0.2">
      <c r="A10" t="s">
        <v>17</v>
      </c>
      <c r="B10" s="12">
        <v>92</v>
      </c>
    </row>
  </sheetData>
  <phoneticPr fontId="0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C10"/>
  <sheetViews>
    <sheetView workbookViewId="0">
      <selection activeCell="C2" sqref="C2"/>
    </sheetView>
  </sheetViews>
  <sheetFormatPr defaultColWidth="11.42578125" defaultRowHeight="12.75" x14ac:dyDescent="0.2"/>
  <sheetData>
    <row r="1" spans="1:3" x14ac:dyDescent="0.2">
      <c r="A1" s="16">
        <v>576</v>
      </c>
      <c r="C1" s="6" t="s">
        <v>4</v>
      </c>
    </row>
    <row r="2" spans="1:3" x14ac:dyDescent="0.2">
      <c r="A2">
        <v>233</v>
      </c>
      <c r="C2" s="4">
        <f>MIN(A:A)</f>
        <v>80</v>
      </c>
    </row>
    <row r="3" spans="1:3" x14ac:dyDescent="0.2">
      <c r="A3">
        <v>240</v>
      </c>
    </row>
    <row r="4" spans="1:3" x14ac:dyDescent="0.2">
      <c r="A4">
        <v>539</v>
      </c>
    </row>
    <row r="5" spans="1:3" x14ac:dyDescent="0.2">
      <c r="A5">
        <v>968</v>
      </c>
    </row>
    <row r="6" spans="1:3" x14ac:dyDescent="0.2">
      <c r="A6">
        <v>455</v>
      </c>
    </row>
    <row r="7" spans="1:3" x14ac:dyDescent="0.2">
      <c r="A7">
        <v>80</v>
      </c>
    </row>
    <row r="8" spans="1:3" x14ac:dyDescent="0.2">
      <c r="A8">
        <v>559</v>
      </c>
    </row>
    <row r="9" spans="1:3" x14ac:dyDescent="0.2">
      <c r="A9">
        <v>965</v>
      </c>
    </row>
    <row r="10" spans="1:3" x14ac:dyDescent="0.2">
      <c r="A10">
        <v>924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B32" sqref="B32"/>
    </sheetView>
  </sheetViews>
  <sheetFormatPr defaultRowHeight="12.75" x14ac:dyDescent="0.2"/>
  <cols>
    <col min="1" max="1" width="15.28515625" customWidth="1"/>
    <col min="2" max="2" width="9.5703125" customWidth="1"/>
    <col min="3" max="3" width="15.5703125" customWidth="1"/>
    <col min="4" max="4" width="12.42578125" customWidth="1"/>
    <col min="6" max="6" width="14.5703125" customWidth="1"/>
    <col min="8" max="8" width="11.28515625" customWidth="1"/>
  </cols>
  <sheetData>
    <row r="1" spans="1:8" x14ac:dyDescent="0.2">
      <c r="A1" t="s">
        <v>63</v>
      </c>
      <c r="B1" t="s">
        <v>64</v>
      </c>
      <c r="C1" t="s">
        <v>82</v>
      </c>
      <c r="D1" t="s">
        <v>65</v>
      </c>
    </row>
    <row r="2" spans="1:8" x14ac:dyDescent="0.2">
      <c r="A2" t="s">
        <v>66</v>
      </c>
      <c r="B2" t="s">
        <v>75</v>
      </c>
      <c r="C2" t="s">
        <v>83</v>
      </c>
      <c r="D2" s="31">
        <f ca="1">RANDBETWEEN(10000,19999)</f>
        <v>17232</v>
      </c>
      <c r="F2" s="31">
        <f ca="1">_xlfn.MINIFS(D2:D21,B2:B21,"South",C2:C21,"Chestnut")</f>
        <v>15620</v>
      </c>
    </row>
    <row r="3" spans="1:8" x14ac:dyDescent="0.2">
      <c r="A3" t="s">
        <v>67</v>
      </c>
      <c r="B3" t="s">
        <v>76</v>
      </c>
      <c r="C3" t="s">
        <v>84</v>
      </c>
      <c r="D3" s="31">
        <f t="shared" ref="D3:D21" ca="1" si="0">RANDBETWEEN(10000,19999)</f>
        <v>16419</v>
      </c>
    </row>
    <row r="4" spans="1:8" x14ac:dyDescent="0.2">
      <c r="A4" t="s">
        <v>68</v>
      </c>
      <c r="B4" t="s">
        <v>77</v>
      </c>
      <c r="C4" t="s">
        <v>85</v>
      </c>
      <c r="D4" s="31">
        <f t="shared" ca="1" si="0"/>
        <v>12844</v>
      </c>
    </row>
    <row r="5" spans="1:8" x14ac:dyDescent="0.2">
      <c r="A5" t="s">
        <v>70</v>
      </c>
      <c r="B5" t="s">
        <v>78</v>
      </c>
      <c r="C5" t="s">
        <v>83</v>
      </c>
      <c r="D5" s="31">
        <f t="shared" ca="1" si="0"/>
        <v>19256</v>
      </c>
      <c r="H5" s="31"/>
    </row>
    <row r="6" spans="1:8" x14ac:dyDescent="0.2">
      <c r="A6" t="s">
        <v>69</v>
      </c>
      <c r="B6" t="s">
        <v>75</v>
      </c>
      <c r="C6" t="s">
        <v>84</v>
      </c>
      <c r="D6" s="31">
        <f t="shared" ca="1" si="0"/>
        <v>18512</v>
      </c>
    </row>
    <row r="7" spans="1:8" x14ac:dyDescent="0.2">
      <c r="A7" t="s">
        <v>72</v>
      </c>
      <c r="B7" t="s">
        <v>76</v>
      </c>
      <c r="C7" t="s">
        <v>85</v>
      </c>
      <c r="D7" s="31">
        <f t="shared" ca="1" si="0"/>
        <v>17879</v>
      </c>
    </row>
    <row r="8" spans="1:8" x14ac:dyDescent="0.2">
      <c r="A8" t="s">
        <v>71</v>
      </c>
      <c r="B8" t="s">
        <v>77</v>
      </c>
      <c r="C8" t="s">
        <v>83</v>
      </c>
      <c r="D8" s="31">
        <f t="shared" ca="1" si="0"/>
        <v>18740</v>
      </c>
    </row>
    <row r="9" spans="1:8" x14ac:dyDescent="0.2">
      <c r="A9" t="s">
        <v>73</v>
      </c>
      <c r="B9" t="s">
        <v>78</v>
      </c>
      <c r="C9" t="s">
        <v>84</v>
      </c>
      <c r="D9" s="31">
        <f t="shared" ca="1" si="0"/>
        <v>17543</v>
      </c>
    </row>
    <row r="10" spans="1:8" x14ac:dyDescent="0.2">
      <c r="A10" t="s">
        <v>74</v>
      </c>
      <c r="B10" t="s">
        <v>75</v>
      </c>
      <c r="C10" t="s">
        <v>85</v>
      </c>
      <c r="D10" s="31">
        <f t="shared" ca="1" si="0"/>
        <v>11426</v>
      </c>
    </row>
    <row r="11" spans="1:8" x14ac:dyDescent="0.2">
      <c r="A11" t="s">
        <v>79</v>
      </c>
      <c r="B11" t="s">
        <v>76</v>
      </c>
      <c r="C11" t="s">
        <v>83</v>
      </c>
      <c r="D11" s="31">
        <f t="shared" ca="1" si="0"/>
        <v>12205</v>
      </c>
    </row>
    <row r="12" spans="1:8" x14ac:dyDescent="0.2">
      <c r="A12" t="s">
        <v>80</v>
      </c>
      <c r="B12" t="s">
        <v>77</v>
      </c>
      <c r="C12" t="s">
        <v>84</v>
      </c>
      <c r="D12" s="31">
        <f t="shared" ca="1" si="0"/>
        <v>17826</v>
      </c>
    </row>
    <row r="13" spans="1:8" x14ac:dyDescent="0.2">
      <c r="A13" t="s">
        <v>81</v>
      </c>
      <c r="B13" t="s">
        <v>78</v>
      </c>
      <c r="C13" t="s">
        <v>85</v>
      </c>
      <c r="D13" s="31">
        <f t="shared" ca="1" si="0"/>
        <v>14806</v>
      </c>
    </row>
    <row r="14" spans="1:8" x14ac:dyDescent="0.2">
      <c r="A14" t="s">
        <v>86</v>
      </c>
      <c r="B14" t="s">
        <v>75</v>
      </c>
      <c r="C14" t="s">
        <v>84</v>
      </c>
      <c r="D14" s="31">
        <f t="shared" ca="1" si="0"/>
        <v>19125</v>
      </c>
    </row>
    <row r="15" spans="1:8" x14ac:dyDescent="0.2">
      <c r="A15" t="s">
        <v>87</v>
      </c>
      <c r="B15" t="s">
        <v>76</v>
      </c>
      <c r="C15" t="s">
        <v>85</v>
      </c>
      <c r="D15" s="31">
        <f t="shared" ca="1" si="0"/>
        <v>18559</v>
      </c>
    </row>
    <row r="16" spans="1:8" x14ac:dyDescent="0.2">
      <c r="A16" t="s">
        <v>88</v>
      </c>
      <c r="B16" t="s">
        <v>75</v>
      </c>
      <c r="C16" t="s">
        <v>83</v>
      </c>
      <c r="D16" s="31">
        <f t="shared" ca="1" si="0"/>
        <v>18354</v>
      </c>
    </row>
    <row r="17" spans="1:4" x14ac:dyDescent="0.2">
      <c r="A17" t="s">
        <v>89</v>
      </c>
      <c r="B17" t="s">
        <v>76</v>
      </c>
      <c r="C17" t="s">
        <v>85</v>
      </c>
      <c r="D17" s="31">
        <f t="shared" ca="1" si="0"/>
        <v>15620</v>
      </c>
    </row>
    <row r="18" spans="1:4" x14ac:dyDescent="0.2">
      <c r="A18" t="s">
        <v>90</v>
      </c>
      <c r="B18" t="s">
        <v>75</v>
      </c>
      <c r="C18" t="s">
        <v>83</v>
      </c>
      <c r="D18" s="31">
        <f t="shared" ca="1" si="0"/>
        <v>19939</v>
      </c>
    </row>
    <row r="19" spans="1:4" x14ac:dyDescent="0.2">
      <c r="A19" t="s">
        <v>91</v>
      </c>
      <c r="B19" t="s">
        <v>76</v>
      </c>
      <c r="C19" t="s">
        <v>84</v>
      </c>
      <c r="D19" s="31">
        <f t="shared" ca="1" si="0"/>
        <v>14163</v>
      </c>
    </row>
    <row r="20" spans="1:4" x14ac:dyDescent="0.2">
      <c r="A20" t="s">
        <v>92</v>
      </c>
      <c r="B20" t="s">
        <v>77</v>
      </c>
      <c r="C20" t="s">
        <v>85</v>
      </c>
      <c r="D20" s="31">
        <f t="shared" ca="1" si="0"/>
        <v>10551</v>
      </c>
    </row>
    <row r="21" spans="1:4" x14ac:dyDescent="0.2">
      <c r="A21" t="s">
        <v>93</v>
      </c>
      <c r="B21" t="s">
        <v>78</v>
      </c>
      <c r="C21" t="s">
        <v>83</v>
      </c>
      <c r="D21" s="31">
        <f t="shared" ca="1" si="0"/>
        <v>15090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E10"/>
  <sheetViews>
    <sheetView workbookViewId="0">
      <selection activeCell="D2" sqref="D2"/>
    </sheetView>
  </sheetViews>
  <sheetFormatPr defaultColWidth="11.42578125" defaultRowHeight="12.75" x14ac:dyDescent="0.2"/>
  <cols>
    <col min="1" max="2" width="11.42578125" customWidth="1"/>
    <col min="3" max="3" width="6.140625" customWidth="1"/>
    <col min="4" max="4" width="11.42578125" style="8" customWidth="1"/>
    <col min="5" max="5" width="27.7109375" style="23" customWidth="1"/>
    <col min="6" max="6" width="15.42578125" customWidth="1"/>
  </cols>
  <sheetData>
    <row r="1" spans="1:5" x14ac:dyDescent="0.2">
      <c r="A1" s="2" t="s">
        <v>42</v>
      </c>
      <c r="B1" s="6" t="s">
        <v>43</v>
      </c>
      <c r="D1" s="20" t="s">
        <v>44</v>
      </c>
    </row>
    <row r="2" spans="1:5" x14ac:dyDescent="0.2">
      <c r="A2" t="s">
        <v>9</v>
      </c>
      <c r="B2" s="12">
        <v>90</v>
      </c>
      <c r="D2" s="25">
        <f>QUARTILE($B$2:$B$10,0)</f>
        <v>3</v>
      </c>
      <c r="E2" s="26" t="s">
        <v>45</v>
      </c>
    </row>
    <row r="3" spans="1:5" x14ac:dyDescent="0.2">
      <c r="A3" t="s">
        <v>10</v>
      </c>
      <c r="B3" s="12">
        <v>92</v>
      </c>
      <c r="D3" s="24">
        <f>QUARTILE($B$2:$B$10,1)</f>
        <v>22</v>
      </c>
      <c r="E3" s="27" t="s">
        <v>46</v>
      </c>
    </row>
    <row r="4" spans="1:5" x14ac:dyDescent="0.2">
      <c r="A4" t="s">
        <v>11</v>
      </c>
      <c r="B4" s="12">
        <v>3</v>
      </c>
      <c r="D4" s="24">
        <f>QUARTILE($B$2:$B$10,2)</f>
        <v>90</v>
      </c>
      <c r="E4" s="27" t="s">
        <v>47</v>
      </c>
    </row>
    <row r="5" spans="1:5" x14ac:dyDescent="0.2">
      <c r="A5" t="s">
        <v>12</v>
      </c>
      <c r="B5" s="12">
        <v>94</v>
      </c>
      <c r="D5" s="24">
        <f>QUARTILE($B$2:$B$10,3)</f>
        <v>92</v>
      </c>
      <c r="E5" s="27" t="s">
        <v>48</v>
      </c>
    </row>
    <row r="6" spans="1:5" x14ac:dyDescent="0.2">
      <c r="A6" t="s">
        <v>13</v>
      </c>
      <c r="B6" s="12">
        <v>22</v>
      </c>
      <c r="D6" s="28">
        <f>QUARTILE($B$2:$B$10,4)</f>
        <v>96</v>
      </c>
      <c r="E6" s="29" t="s">
        <v>49</v>
      </c>
    </row>
    <row r="7" spans="1:5" x14ac:dyDescent="0.2">
      <c r="A7" t="s">
        <v>14</v>
      </c>
      <c r="B7" s="12">
        <v>20</v>
      </c>
    </row>
    <row r="8" spans="1:5" x14ac:dyDescent="0.2">
      <c r="A8" t="s">
        <v>15</v>
      </c>
      <c r="B8" s="12">
        <v>96</v>
      </c>
    </row>
    <row r="9" spans="1:5" x14ac:dyDescent="0.2">
      <c r="A9" t="s">
        <v>16</v>
      </c>
      <c r="B9" s="12">
        <v>31</v>
      </c>
    </row>
    <row r="10" spans="1:5" x14ac:dyDescent="0.2">
      <c r="A10" t="s">
        <v>17</v>
      </c>
      <c r="B10" s="12">
        <v>92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10"/>
  <sheetViews>
    <sheetView workbookViewId="0">
      <selection activeCell="C2" sqref="C2:C10"/>
    </sheetView>
  </sheetViews>
  <sheetFormatPr defaultColWidth="11.42578125" defaultRowHeight="12.75" x14ac:dyDescent="0.2"/>
  <sheetData>
    <row r="1" spans="1:3" x14ac:dyDescent="0.2">
      <c r="A1" s="2" t="s">
        <v>18</v>
      </c>
      <c r="B1" s="2" t="s">
        <v>32</v>
      </c>
      <c r="C1" s="6" t="s">
        <v>38</v>
      </c>
    </row>
    <row r="2" spans="1:3" x14ac:dyDescent="0.2">
      <c r="A2" s="7">
        <f ca="1">TODAY()</f>
        <v>43100</v>
      </c>
      <c r="B2" s="13">
        <v>39484</v>
      </c>
      <c r="C2" s="8">
        <f t="shared" ref="C2:C10" si="0">RANK(B2,$B$2:$B$10)</f>
        <v>7</v>
      </c>
    </row>
    <row r="3" spans="1:3" x14ac:dyDescent="0.2">
      <c r="A3" s="7">
        <f ca="1">A2+1</f>
        <v>43101</v>
      </c>
      <c r="B3" s="13">
        <v>98980</v>
      </c>
      <c r="C3" s="8">
        <f t="shared" si="0"/>
        <v>2</v>
      </c>
    </row>
    <row r="4" spans="1:3" x14ac:dyDescent="0.2">
      <c r="A4" s="7">
        <f t="shared" ref="A4:A10" ca="1" si="1">A3+1</f>
        <v>43102</v>
      </c>
      <c r="B4" s="13">
        <v>4636</v>
      </c>
      <c r="C4" s="8">
        <f t="shared" si="0"/>
        <v>8</v>
      </c>
    </row>
    <row r="5" spans="1:3" x14ac:dyDescent="0.2">
      <c r="A5" s="7">
        <f t="shared" ca="1" si="1"/>
        <v>43103</v>
      </c>
      <c r="B5" s="13">
        <v>60104</v>
      </c>
      <c r="C5" s="8">
        <f t="shared" si="0"/>
        <v>4</v>
      </c>
    </row>
    <row r="6" spans="1:3" x14ac:dyDescent="0.2">
      <c r="A6" s="7">
        <f t="shared" ca="1" si="1"/>
        <v>43104</v>
      </c>
      <c r="B6" s="13">
        <v>2909</v>
      </c>
      <c r="C6" s="8">
        <f t="shared" si="0"/>
        <v>9</v>
      </c>
    </row>
    <row r="7" spans="1:3" x14ac:dyDescent="0.2">
      <c r="A7" s="7">
        <f t="shared" ca="1" si="1"/>
        <v>43105</v>
      </c>
      <c r="B7" s="13">
        <v>93230</v>
      </c>
      <c r="C7" s="8">
        <f t="shared" si="0"/>
        <v>3</v>
      </c>
    </row>
    <row r="8" spans="1:3" x14ac:dyDescent="0.2">
      <c r="A8" s="7">
        <f t="shared" ca="1" si="1"/>
        <v>43106</v>
      </c>
      <c r="B8" s="13">
        <v>42111</v>
      </c>
      <c r="C8" s="8">
        <f t="shared" si="0"/>
        <v>6</v>
      </c>
    </row>
    <row r="9" spans="1:3" x14ac:dyDescent="0.2">
      <c r="A9" s="7">
        <f t="shared" ca="1" si="1"/>
        <v>43107</v>
      </c>
      <c r="B9" s="13">
        <v>99484</v>
      </c>
      <c r="C9" s="8">
        <f t="shared" si="0"/>
        <v>1</v>
      </c>
    </row>
    <row r="10" spans="1:3" x14ac:dyDescent="0.2">
      <c r="A10" s="7">
        <f t="shared" ca="1" si="1"/>
        <v>43108</v>
      </c>
      <c r="B10" s="13">
        <v>55516</v>
      </c>
      <c r="C10" s="8">
        <f t="shared" si="0"/>
        <v>5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C10"/>
  <sheetViews>
    <sheetView workbookViewId="0">
      <selection activeCell="C2" sqref="C2"/>
    </sheetView>
  </sheetViews>
  <sheetFormatPr defaultColWidth="11.42578125" defaultRowHeight="12.75" x14ac:dyDescent="0.2"/>
  <cols>
    <col min="1" max="1" width="14.140625" customWidth="1"/>
    <col min="2" max="2" width="11.42578125" customWidth="1"/>
    <col min="3" max="3" width="7.42578125" customWidth="1"/>
  </cols>
  <sheetData>
    <row r="1" spans="1:3" x14ac:dyDescent="0.2">
      <c r="A1" s="8">
        <v>995</v>
      </c>
      <c r="B1" s="1">
        <v>1</v>
      </c>
      <c r="C1" s="4">
        <f>SMALL($A$1:$A$10,1)</f>
        <v>170</v>
      </c>
    </row>
    <row r="2" spans="1:3" x14ac:dyDescent="0.2">
      <c r="A2" s="8">
        <v>807</v>
      </c>
      <c r="B2" s="1">
        <v>2</v>
      </c>
      <c r="C2" s="4">
        <f>SMALL($A$1:$A$10,2)</f>
        <v>206</v>
      </c>
    </row>
    <row r="3" spans="1:3" x14ac:dyDescent="0.2">
      <c r="A3" s="8">
        <v>949</v>
      </c>
      <c r="B3" s="1">
        <v>3</v>
      </c>
      <c r="C3" s="4">
        <f>SMALL($A$1:$A$10,3)</f>
        <v>218</v>
      </c>
    </row>
    <row r="4" spans="1:3" x14ac:dyDescent="0.2">
      <c r="A4" s="8">
        <v>884</v>
      </c>
    </row>
    <row r="5" spans="1:3" x14ac:dyDescent="0.2">
      <c r="A5" s="8">
        <v>414</v>
      </c>
    </row>
    <row r="6" spans="1:3" x14ac:dyDescent="0.2">
      <c r="A6" s="8">
        <v>170</v>
      </c>
    </row>
    <row r="7" spans="1:3" x14ac:dyDescent="0.2">
      <c r="A7" s="8">
        <v>222</v>
      </c>
    </row>
    <row r="8" spans="1:3" x14ac:dyDescent="0.2">
      <c r="A8" s="8">
        <v>218</v>
      </c>
    </row>
    <row r="9" spans="1:3" x14ac:dyDescent="0.2">
      <c r="A9" s="8">
        <v>315</v>
      </c>
    </row>
    <row r="10" spans="1:3" x14ac:dyDescent="0.2">
      <c r="A10" s="8">
        <v>206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filterMode="1"/>
  <dimension ref="A1:D12"/>
  <sheetViews>
    <sheetView workbookViewId="0">
      <selection activeCell="C12" sqref="C12"/>
    </sheetView>
  </sheetViews>
  <sheetFormatPr defaultColWidth="11.42578125" defaultRowHeight="12.75" x14ac:dyDescent="0.2"/>
  <cols>
    <col min="1" max="1" width="11.42578125" customWidth="1"/>
    <col min="2" max="2" width="11.42578125" style="8" customWidth="1"/>
  </cols>
  <sheetData>
    <row r="1" spans="1:4" x14ac:dyDescent="0.2">
      <c r="A1" s="2" t="s">
        <v>18</v>
      </c>
      <c r="B1" s="6" t="s">
        <v>33</v>
      </c>
      <c r="C1" s="6" t="s">
        <v>32</v>
      </c>
    </row>
    <row r="2" spans="1:4" x14ac:dyDescent="0.2">
      <c r="A2" s="7">
        <v>38299</v>
      </c>
      <c r="B2" s="8">
        <v>1</v>
      </c>
      <c r="C2" s="18">
        <v>2658</v>
      </c>
      <c r="D2" s="10"/>
    </row>
    <row r="3" spans="1:4" x14ac:dyDescent="0.2">
      <c r="A3" s="7">
        <v>38300</v>
      </c>
      <c r="B3" s="8">
        <v>1</v>
      </c>
      <c r="C3" s="18">
        <v>2327</v>
      </c>
    </row>
    <row r="4" spans="1:4" hidden="1" x14ac:dyDescent="0.2">
      <c r="A4" s="7">
        <v>38299</v>
      </c>
      <c r="B4" s="8">
        <v>2</v>
      </c>
      <c r="C4" s="18">
        <v>3133</v>
      </c>
    </row>
    <row r="5" spans="1:4" hidden="1" x14ac:dyDescent="0.2">
      <c r="A5" s="7">
        <v>38300</v>
      </c>
      <c r="B5" s="8">
        <v>3</v>
      </c>
      <c r="C5" s="18">
        <v>1538</v>
      </c>
    </row>
    <row r="6" spans="1:4" hidden="1" x14ac:dyDescent="0.2">
      <c r="A6" s="7">
        <v>38301</v>
      </c>
      <c r="B6" s="8">
        <v>3</v>
      </c>
      <c r="C6" s="18">
        <v>1966</v>
      </c>
    </row>
    <row r="7" spans="1:4" hidden="1" x14ac:dyDescent="0.2">
      <c r="A7" s="7">
        <v>38302</v>
      </c>
      <c r="B7" s="8">
        <v>3</v>
      </c>
      <c r="C7" s="18">
        <v>2151</v>
      </c>
    </row>
    <row r="8" spans="1:4" hidden="1" x14ac:dyDescent="0.2">
      <c r="A8" s="7">
        <v>38300</v>
      </c>
      <c r="B8" s="8">
        <v>2</v>
      </c>
      <c r="C8" s="18">
        <v>2579</v>
      </c>
    </row>
    <row r="9" spans="1:4" x14ac:dyDescent="0.2">
      <c r="A9" s="7">
        <v>38301</v>
      </c>
      <c r="B9" s="8">
        <v>1</v>
      </c>
      <c r="C9" s="18">
        <v>1884</v>
      </c>
    </row>
    <row r="10" spans="1:4" x14ac:dyDescent="0.2">
      <c r="A10" s="7">
        <v>38302</v>
      </c>
      <c r="B10" s="8">
        <v>1</v>
      </c>
      <c r="C10" s="18">
        <v>2555</v>
      </c>
    </row>
    <row r="11" spans="1:4" x14ac:dyDescent="0.2">
      <c r="C11" s="18"/>
    </row>
    <row r="12" spans="1:4" x14ac:dyDescent="0.2">
      <c r="C12" s="18">
        <f>SUBTOTAL(9,C2:C10)</f>
        <v>9424</v>
      </c>
    </row>
  </sheetData>
  <autoFilter ref="A1:C10">
    <filterColumn colId="1">
      <filters>
        <filter val="1"/>
      </filters>
    </filterColumn>
  </autoFilter>
  <phoneticPr fontId="0" type="noConversion"/>
  <pageMargins left="0.75" right="0.75" top="1" bottom="1" header="0.4921259845" footer="0.492125984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filterMode="1"/>
  <dimension ref="A1:D12"/>
  <sheetViews>
    <sheetView workbookViewId="0">
      <selection activeCell="B12" sqref="B12"/>
    </sheetView>
  </sheetViews>
  <sheetFormatPr defaultColWidth="11.42578125" defaultRowHeight="12.75" x14ac:dyDescent="0.2"/>
  <cols>
    <col min="1" max="1" width="11.42578125" customWidth="1"/>
    <col min="2" max="2" width="11.42578125" style="8" customWidth="1"/>
    <col min="3" max="3" width="13.28515625" style="8" customWidth="1"/>
  </cols>
  <sheetData>
    <row r="1" spans="1:4" x14ac:dyDescent="0.2">
      <c r="A1" s="2" t="s">
        <v>18</v>
      </c>
      <c r="B1" s="6" t="s">
        <v>33</v>
      </c>
      <c r="C1" s="6" t="s">
        <v>32</v>
      </c>
    </row>
    <row r="2" spans="1:4" x14ac:dyDescent="0.2">
      <c r="A2" s="7">
        <v>38299</v>
      </c>
      <c r="B2" s="8">
        <v>1</v>
      </c>
      <c r="C2" s="18">
        <v>2658</v>
      </c>
      <c r="D2" s="10"/>
    </row>
    <row r="3" spans="1:4" x14ac:dyDescent="0.2">
      <c r="A3" s="7">
        <v>38300</v>
      </c>
      <c r="B3" s="8">
        <v>1</v>
      </c>
      <c r="C3" s="18">
        <v>2327</v>
      </c>
    </row>
    <row r="4" spans="1:4" hidden="1" x14ac:dyDescent="0.2">
      <c r="A4" s="7">
        <v>38299</v>
      </c>
      <c r="B4" s="8">
        <v>2</v>
      </c>
      <c r="C4" s="18">
        <v>3133</v>
      </c>
    </row>
    <row r="5" spans="1:4" hidden="1" x14ac:dyDescent="0.2">
      <c r="A5" s="7">
        <v>38300</v>
      </c>
      <c r="B5" s="8">
        <v>3</v>
      </c>
      <c r="C5" s="18">
        <v>1538</v>
      </c>
    </row>
    <row r="6" spans="1:4" hidden="1" x14ac:dyDescent="0.2">
      <c r="A6" s="7">
        <v>38301</v>
      </c>
      <c r="B6" s="8">
        <v>3</v>
      </c>
      <c r="C6" s="18">
        <v>1966</v>
      </c>
    </row>
    <row r="7" spans="1:4" hidden="1" x14ac:dyDescent="0.2">
      <c r="A7" s="7">
        <v>38302</v>
      </c>
      <c r="B7" s="8">
        <v>3</v>
      </c>
      <c r="C7" s="18">
        <v>2151</v>
      </c>
    </row>
    <row r="8" spans="1:4" hidden="1" x14ac:dyDescent="0.2">
      <c r="A8" s="7">
        <v>38300</v>
      </c>
      <c r="B8" s="8">
        <v>2</v>
      </c>
      <c r="C8" s="18">
        <v>2579</v>
      </c>
    </row>
    <row r="9" spans="1:4" x14ac:dyDescent="0.2">
      <c r="A9" s="7">
        <v>38301</v>
      </c>
      <c r="B9" s="8">
        <v>1</v>
      </c>
      <c r="C9" s="18">
        <v>1884</v>
      </c>
    </row>
    <row r="10" spans="1:4" x14ac:dyDescent="0.2">
      <c r="A10" s="7">
        <v>38302</v>
      </c>
      <c r="B10" s="8">
        <v>1</v>
      </c>
      <c r="C10" s="18">
        <v>2555</v>
      </c>
    </row>
    <row r="11" spans="1:4" x14ac:dyDescent="0.2">
      <c r="C11" s="18"/>
    </row>
    <row r="12" spans="1:4" x14ac:dyDescent="0.2">
      <c r="B12" s="19" t="str">
        <f>SUBTOTAL(3,B2:B10) &amp; " rows in filter"</f>
        <v>4 rows in filter</v>
      </c>
      <c r="C12" s="19" t="str">
        <f>SUBTOTAL(2,C2:C10) &amp; " rows in filter"</f>
        <v>4 rows in filter</v>
      </c>
    </row>
  </sheetData>
  <autoFilter ref="A1:C10">
    <filterColumn colId="1">
      <filters>
        <filter val="1"/>
      </filters>
    </filterColumn>
  </autoFilter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1" sqref="C1"/>
    </sheetView>
  </sheetViews>
  <sheetFormatPr defaultRowHeight="12.75" x14ac:dyDescent="0.2"/>
  <cols>
    <col min="1" max="1" width="10.140625" bestFit="1" customWidth="1"/>
  </cols>
  <sheetData>
    <row r="1" spans="1:3" x14ac:dyDescent="0.2">
      <c r="A1" t="s">
        <v>34</v>
      </c>
      <c r="C1">
        <f>COUNT(A1:A10)</f>
        <v>4</v>
      </c>
    </row>
    <row r="2" spans="1:3" x14ac:dyDescent="0.2">
      <c r="A2">
        <v>12</v>
      </c>
    </row>
    <row r="4" spans="1:3" x14ac:dyDescent="0.2">
      <c r="A4" t="s">
        <v>35</v>
      </c>
    </row>
    <row r="5" spans="1:3" x14ac:dyDescent="0.2">
      <c r="A5" t="s">
        <v>36</v>
      </c>
    </row>
    <row r="6" spans="1:3" x14ac:dyDescent="0.2">
      <c r="A6">
        <v>512</v>
      </c>
    </row>
    <row r="7" spans="1:3" x14ac:dyDescent="0.2">
      <c r="A7">
        <v>56</v>
      </c>
    </row>
    <row r="8" spans="1:3" x14ac:dyDescent="0.2">
      <c r="A8" s="7">
        <v>38302</v>
      </c>
    </row>
    <row r="10" spans="1:3" x14ac:dyDescent="0.2">
      <c r="A10" t="s">
        <v>37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1" sqref="C1"/>
    </sheetView>
  </sheetViews>
  <sheetFormatPr defaultRowHeight="12.75" x14ac:dyDescent="0.2"/>
  <cols>
    <col min="1" max="1" width="10.140625" bestFit="1" customWidth="1"/>
  </cols>
  <sheetData>
    <row r="1" spans="1:3" x14ac:dyDescent="0.2">
      <c r="A1" t="s">
        <v>34</v>
      </c>
      <c r="C1">
        <f>COUNTA(A1:A10)</f>
        <v>8</v>
      </c>
    </row>
    <row r="2" spans="1:3" x14ac:dyDescent="0.2">
      <c r="A2">
        <v>12</v>
      </c>
    </row>
    <row r="4" spans="1:3" x14ac:dyDescent="0.2">
      <c r="A4" t="s">
        <v>35</v>
      </c>
    </row>
    <row r="5" spans="1:3" x14ac:dyDescent="0.2">
      <c r="A5" t="s">
        <v>36</v>
      </c>
    </row>
    <row r="6" spans="1:3" x14ac:dyDescent="0.2">
      <c r="A6">
        <v>512</v>
      </c>
    </row>
    <row r="7" spans="1:3" x14ac:dyDescent="0.2">
      <c r="A7">
        <v>56</v>
      </c>
    </row>
    <row r="8" spans="1:3" x14ac:dyDescent="0.2">
      <c r="A8" s="7">
        <v>38302</v>
      </c>
    </row>
    <row r="10" spans="1:3" x14ac:dyDescent="0.2">
      <c r="A10" t="s">
        <v>37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C1" sqref="C1"/>
    </sheetView>
  </sheetViews>
  <sheetFormatPr defaultRowHeight="12.75" x14ac:dyDescent="0.2"/>
  <sheetData>
    <row r="1" spans="1:2" x14ac:dyDescent="0.2">
      <c r="A1" t="s">
        <v>53</v>
      </c>
      <c r="B1">
        <f>COUNTA(A:A)</f>
        <v>10</v>
      </c>
    </row>
    <row r="2" spans="1:2" x14ac:dyDescent="0.2">
      <c r="A2" t="s">
        <v>54</v>
      </c>
      <c r="B2">
        <f>COUNTA(1:1)</f>
        <v>2</v>
      </c>
    </row>
    <row r="3" spans="1:2" x14ac:dyDescent="0.2">
      <c r="A3" t="s">
        <v>55</v>
      </c>
    </row>
    <row r="4" spans="1:2" x14ac:dyDescent="0.2">
      <c r="A4" t="s">
        <v>56</v>
      </c>
    </row>
    <row r="5" spans="1:2" x14ac:dyDescent="0.2">
      <c r="A5" t="s">
        <v>57</v>
      </c>
    </row>
    <row r="6" spans="1:2" x14ac:dyDescent="0.2">
      <c r="A6" t="s">
        <v>58</v>
      </c>
    </row>
    <row r="7" spans="1:2" x14ac:dyDescent="0.2">
      <c r="A7" t="s">
        <v>59</v>
      </c>
    </row>
    <row r="8" spans="1:2" x14ac:dyDescent="0.2">
      <c r="A8" t="s">
        <v>60</v>
      </c>
    </row>
    <row r="9" spans="1:2" x14ac:dyDescent="0.2">
      <c r="A9" t="s">
        <v>61</v>
      </c>
    </row>
    <row r="10" spans="1:2" x14ac:dyDescent="0.2">
      <c r="A10" t="s">
        <v>62</v>
      </c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1" sqref="C1"/>
    </sheetView>
  </sheetViews>
  <sheetFormatPr defaultRowHeight="12.75" x14ac:dyDescent="0.2"/>
  <cols>
    <col min="1" max="1" width="10.140625" bestFit="1" customWidth="1"/>
  </cols>
  <sheetData>
    <row r="1" spans="1:3" x14ac:dyDescent="0.2">
      <c r="A1" t="s">
        <v>34</v>
      </c>
      <c r="C1">
        <f>COUNTA(A1:A10)-COUNT(A1:A10)</f>
        <v>4</v>
      </c>
    </row>
    <row r="2" spans="1:3" x14ac:dyDescent="0.2">
      <c r="A2">
        <v>12</v>
      </c>
    </row>
    <row r="4" spans="1:3" x14ac:dyDescent="0.2">
      <c r="A4" t="s">
        <v>35</v>
      </c>
    </row>
    <row r="5" spans="1:3" x14ac:dyDescent="0.2">
      <c r="A5" t="s">
        <v>36</v>
      </c>
    </row>
    <row r="6" spans="1:3" x14ac:dyDescent="0.2">
      <c r="A6">
        <v>512</v>
      </c>
    </row>
    <row r="7" spans="1:3" x14ac:dyDescent="0.2">
      <c r="A7">
        <v>56</v>
      </c>
    </row>
    <row r="8" spans="1:3" x14ac:dyDescent="0.2">
      <c r="A8" s="7">
        <v>38302</v>
      </c>
    </row>
    <row r="10" spans="1:3" x14ac:dyDescent="0.2">
      <c r="A10" t="s">
        <v>37</v>
      </c>
    </row>
  </sheetData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1" sqref="C1"/>
    </sheetView>
  </sheetViews>
  <sheetFormatPr defaultRowHeight="12.75" x14ac:dyDescent="0.2"/>
  <cols>
    <col min="1" max="1" width="10.140625" bestFit="1" customWidth="1"/>
  </cols>
  <sheetData>
    <row r="1" spans="1:3" x14ac:dyDescent="0.2">
      <c r="A1" t="s">
        <v>34</v>
      </c>
      <c r="C1">
        <f>COUNTBLANK(A1:A10)</f>
        <v>2</v>
      </c>
    </row>
    <row r="2" spans="1:3" x14ac:dyDescent="0.2">
      <c r="A2">
        <v>12</v>
      </c>
    </row>
    <row r="4" spans="1:3" x14ac:dyDescent="0.2">
      <c r="A4" t="s">
        <v>35</v>
      </c>
    </row>
    <row r="5" spans="1:3" x14ac:dyDescent="0.2">
      <c r="A5" t="s">
        <v>36</v>
      </c>
    </row>
    <row r="6" spans="1:3" x14ac:dyDescent="0.2">
      <c r="A6">
        <v>512</v>
      </c>
    </row>
    <row r="7" spans="1:3" x14ac:dyDescent="0.2">
      <c r="A7">
        <v>56</v>
      </c>
    </row>
    <row r="8" spans="1:3" x14ac:dyDescent="0.2">
      <c r="A8" s="7">
        <v>38302</v>
      </c>
    </row>
    <row r="10" spans="1:3" x14ac:dyDescent="0.2">
      <c r="A10" t="s">
        <v>37</v>
      </c>
    </row>
  </sheetData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16" sqref="B16"/>
    </sheetView>
  </sheetViews>
  <sheetFormatPr defaultRowHeight="12.75" x14ac:dyDescent="0.2"/>
  <cols>
    <col min="2" max="2" width="15.140625" customWidth="1"/>
  </cols>
  <sheetData>
    <row r="1" spans="1:2" x14ac:dyDescent="0.2">
      <c r="A1" t="s">
        <v>94</v>
      </c>
      <c r="B1" t="s">
        <v>95</v>
      </c>
    </row>
    <row r="2" spans="1:2" x14ac:dyDescent="0.2">
      <c r="A2" s="32">
        <v>42736</v>
      </c>
      <c r="B2" s="31">
        <v>100000</v>
      </c>
    </row>
    <row r="3" spans="1:2" x14ac:dyDescent="0.2">
      <c r="A3" s="32">
        <f>EOMONTH(A2,0)+1</f>
        <v>42767</v>
      </c>
      <c r="B3" s="31">
        <v>110000</v>
      </c>
    </row>
    <row r="4" spans="1:2" x14ac:dyDescent="0.2">
      <c r="A4" s="32">
        <f t="shared" ref="A4:A16" si="0">EOMONTH(A3,0)+1</f>
        <v>42795</v>
      </c>
      <c r="B4" s="31">
        <v>110222</v>
      </c>
    </row>
    <row r="5" spans="1:2" x14ac:dyDescent="0.2">
      <c r="A5" s="32">
        <f t="shared" si="0"/>
        <v>42826</v>
      </c>
      <c r="B5" s="31">
        <v>105000</v>
      </c>
    </row>
    <row r="6" spans="1:2" x14ac:dyDescent="0.2">
      <c r="A6" s="32">
        <f t="shared" si="0"/>
        <v>42856</v>
      </c>
      <c r="B6" s="31">
        <v>120000</v>
      </c>
    </row>
    <row r="7" spans="1:2" x14ac:dyDescent="0.2">
      <c r="A7" s="32">
        <f t="shared" si="0"/>
        <v>42887</v>
      </c>
      <c r="B7" s="31">
        <v>135000</v>
      </c>
    </row>
    <row r="8" spans="1:2" x14ac:dyDescent="0.2">
      <c r="A8" s="32">
        <f t="shared" si="0"/>
        <v>42917</v>
      </c>
      <c r="B8" s="31">
        <v>122000</v>
      </c>
    </row>
    <row r="9" spans="1:2" x14ac:dyDescent="0.2">
      <c r="A9" s="32">
        <f t="shared" si="0"/>
        <v>42948</v>
      </c>
      <c r="B9" s="31">
        <v>100000</v>
      </c>
    </row>
    <row r="10" spans="1:2" x14ac:dyDescent="0.2">
      <c r="A10" s="32">
        <f t="shared" si="0"/>
        <v>42979</v>
      </c>
      <c r="B10" s="31">
        <v>122000</v>
      </c>
    </row>
    <row r="11" spans="1:2" x14ac:dyDescent="0.2">
      <c r="A11" s="32">
        <f t="shared" si="0"/>
        <v>43009</v>
      </c>
      <c r="B11" s="31">
        <v>135000</v>
      </c>
    </row>
    <row r="12" spans="1:2" x14ac:dyDescent="0.2">
      <c r="A12" s="32">
        <f t="shared" si="0"/>
        <v>43040</v>
      </c>
      <c r="B12" s="33">
        <f>_xlfn.FORECAST.ETS(A12,$B$2:$B$11,$A$2:$A$11)</f>
        <v>128224.85954213433</v>
      </c>
    </row>
    <row r="13" spans="1:2" x14ac:dyDescent="0.2">
      <c r="A13" s="32">
        <f t="shared" si="0"/>
        <v>43070</v>
      </c>
      <c r="B13" s="33">
        <f t="shared" ref="B13:B16" si="1">_xlfn.FORECAST.ETS(A13,$B$2:$B$11,$A$2:$A$11)</f>
        <v>130762.77071014165</v>
      </c>
    </row>
    <row r="14" spans="1:2" x14ac:dyDescent="0.2">
      <c r="A14" s="32">
        <f t="shared" si="0"/>
        <v>43101</v>
      </c>
      <c r="B14" s="33">
        <f t="shared" si="1"/>
        <v>133300.68187814896</v>
      </c>
    </row>
    <row r="15" spans="1:2" x14ac:dyDescent="0.2">
      <c r="A15" s="32">
        <f t="shared" si="0"/>
        <v>43132</v>
      </c>
      <c r="B15" s="33">
        <f t="shared" si="1"/>
        <v>135838.59304615625</v>
      </c>
    </row>
    <row r="16" spans="1:2" x14ac:dyDescent="0.2">
      <c r="A16" s="32">
        <f t="shared" si="0"/>
        <v>43160</v>
      </c>
      <c r="B16" s="33">
        <f t="shared" si="1"/>
        <v>138376.50421416355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C12" sqref="C12"/>
    </sheetView>
  </sheetViews>
  <sheetFormatPr defaultRowHeight="12.75" x14ac:dyDescent="0.2"/>
  <cols>
    <col min="2" max="2" width="15.140625" customWidth="1"/>
    <col min="3" max="3" width="16.42578125" customWidth="1"/>
    <col min="6" max="6" width="25.7109375" customWidth="1"/>
  </cols>
  <sheetData>
    <row r="1" spans="1:7" x14ac:dyDescent="0.2">
      <c r="A1" t="s">
        <v>94</v>
      </c>
      <c r="B1" t="s">
        <v>95</v>
      </c>
      <c r="C1" s="34" t="s">
        <v>96</v>
      </c>
    </row>
    <row r="2" spans="1:7" x14ac:dyDescent="0.2">
      <c r="A2" s="32">
        <v>42736</v>
      </c>
      <c r="B2" s="31">
        <v>100000</v>
      </c>
    </row>
    <row r="3" spans="1:7" x14ac:dyDescent="0.2">
      <c r="A3" s="32">
        <f>EOMONTH(A2,0)+1</f>
        <v>42767</v>
      </c>
      <c r="B3" s="31">
        <v>110000</v>
      </c>
      <c r="F3" s="35" t="s">
        <v>97</v>
      </c>
      <c r="G3" s="36">
        <v>0.95</v>
      </c>
    </row>
    <row r="4" spans="1:7" x14ac:dyDescent="0.2">
      <c r="A4" s="32">
        <f t="shared" ref="A4:A16" si="0">EOMONTH(A3,0)+1</f>
        <v>42795</v>
      </c>
      <c r="B4" s="31">
        <v>110222</v>
      </c>
    </row>
    <row r="5" spans="1:7" x14ac:dyDescent="0.2">
      <c r="A5" s="32">
        <f t="shared" si="0"/>
        <v>42826</v>
      </c>
      <c r="B5" s="31">
        <v>105000</v>
      </c>
    </row>
    <row r="6" spans="1:7" x14ac:dyDescent="0.2">
      <c r="A6" s="32">
        <f t="shared" si="0"/>
        <v>42856</v>
      </c>
      <c r="B6" s="31">
        <v>120000</v>
      </c>
    </row>
    <row r="7" spans="1:7" x14ac:dyDescent="0.2">
      <c r="A7" s="32">
        <f t="shared" si="0"/>
        <v>42887</v>
      </c>
      <c r="B7" s="31">
        <v>135000</v>
      </c>
    </row>
    <row r="8" spans="1:7" x14ac:dyDescent="0.2">
      <c r="A8" s="32">
        <f t="shared" si="0"/>
        <v>42917</v>
      </c>
      <c r="B8" s="31">
        <v>122000</v>
      </c>
    </row>
    <row r="9" spans="1:7" x14ac:dyDescent="0.2">
      <c r="A9" s="32">
        <f t="shared" si="0"/>
        <v>42948</v>
      </c>
      <c r="B9" s="31">
        <v>100000</v>
      </c>
    </row>
    <row r="10" spans="1:7" x14ac:dyDescent="0.2">
      <c r="A10" s="32">
        <f t="shared" si="0"/>
        <v>42979</v>
      </c>
      <c r="B10" s="31">
        <v>122000</v>
      </c>
    </row>
    <row r="11" spans="1:7" x14ac:dyDescent="0.2">
      <c r="A11" s="32">
        <f t="shared" si="0"/>
        <v>43009</v>
      </c>
      <c r="B11" s="31">
        <v>135000</v>
      </c>
    </row>
    <row r="12" spans="1:7" x14ac:dyDescent="0.2">
      <c r="A12" s="32">
        <f t="shared" si="0"/>
        <v>43040</v>
      </c>
      <c r="B12" s="33">
        <f>_xlfn.FORECAST.ETS(A12,$B$2:$B$11,$A$2:$A$11)</f>
        <v>128224.85954213433</v>
      </c>
      <c r="C12" s="31">
        <f>_xlfn.FORECAST.ETS.CONFINT(A12,$B$2:$B$11,$A$2:$A$11,$G$3)</f>
        <v>21398.921502302641</v>
      </c>
    </row>
    <row r="13" spans="1:7" x14ac:dyDescent="0.2">
      <c r="A13" s="32">
        <f t="shared" si="0"/>
        <v>43070</v>
      </c>
      <c r="B13" s="33">
        <f t="shared" ref="B13:B16" si="1">_xlfn.FORECAST.ETS(A13,$B$2:$B$11,$A$2:$A$11)</f>
        <v>130762.77071014165</v>
      </c>
      <c r="C13" s="31">
        <f t="shared" ref="C13:C16" si="2">_xlfn.FORECAST.ETS.CONFINT(A13,$B$2:$B$11,$A$2:$A$11,$G$3)</f>
        <v>21507.789764605313</v>
      </c>
    </row>
    <row r="14" spans="1:7" x14ac:dyDescent="0.2">
      <c r="A14" s="32">
        <f t="shared" si="0"/>
        <v>43101</v>
      </c>
      <c r="B14" s="33">
        <f t="shared" si="1"/>
        <v>133300.68187814896</v>
      </c>
      <c r="C14" s="31">
        <f t="shared" si="2"/>
        <v>21618.259785769733</v>
      </c>
    </row>
    <row r="15" spans="1:7" x14ac:dyDescent="0.2">
      <c r="A15" s="32">
        <f t="shared" si="0"/>
        <v>43132</v>
      </c>
      <c r="B15" s="33">
        <f t="shared" si="1"/>
        <v>135838.59304615625</v>
      </c>
      <c r="C15" s="31">
        <f t="shared" si="2"/>
        <v>21730.328209879761</v>
      </c>
    </row>
    <row r="16" spans="1:7" x14ac:dyDescent="0.2">
      <c r="A16" s="32">
        <f t="shared" si="0"/>
        <v>43160</v>
      </c>
      <c r="B16" s="33">
        <f t="shared" si="1"/>
        <v>138376.50421416355</v>
      </c>
      <c r="C16" s="31">
        <f t="shared" si="2"/>
        <v>21843.991398513826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AVERAGE-LARGE</vt:lpstr>
      <vt:lpstr>AVERAGE-STDEV</vt:lpstr>
      <vt:lpstr>COUNT</vt:lpstr>
      <vt:lpstr>COUNTA</vt:lpstr>
      <vt:lpstr>COUNTA (2)</vt:lpstr>
      <vt:lpstr>COUNTA-COUNT</vt:lpstr>
      <vt:lpstr>COUNTBLANK</vt:lpstr>
      <vt:lpstr>FORECAST.ETS</vt:lpstr>
      <vt:lpstr>FORECAST.ETS.CONFINT</vt:lpstr>
      <vt:lpstr>FORECAST.ETS.SEASONALITY</vt:lpstr>
      <vt:lpstr>FORECAST.ETS.STAT</vt:lpstr>
      <vt:lpstr>FORECAST.LINEAR</vt:lpstr>
      <vt:lpstr>INDEX-MATCH-SMALL</vt:lpstr>
      <vt:lpstr>LARGE</vt:lpstr>
      <vt:lpstr>LARGE (2)</vt:lpstr>
      <vt:lpstr>MAX</vt:lpstr>
      <vt:lpstr>MAXIFS</vt:lpstr>
      <vt:lpstr>MEDIAN</vt:lpstr>
      <vt:lpstr>MIN</vt:lpstr>
      <vt:lpstr>MIN (2)</vt:lpstr>
      <vt:lpstr>MINIFS</vt:lpstr>
      <vt:lpstr>QUARTILE</vt:lpstr>
      <vt:lpstr>RANK</vt:lpstr>
      <vt:lpstr>SMALL</vt:lpstr>
      <vt:lpstr>SUBTOTAL</vt:lpstr>
      <vt:lpstr>SUBTOTAL (2)</vt:lpstr>
    </vt:vector>
  </TitlesOfParts>
  <Company>Held-office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Held</dc:creator>
  <cp:lastModifiedBy>Brian Moriarty</cp:lastModifiedBy>
  <dcterms:created xsi:type="dcterms:W3CDTF">2003-10-08T12:11:20Z</dcterms:created>
  <dcterms:modified xsi:type="dcterms:W3CDTF">2017-12-31T23:40:23Z</dcterms:modified>
</cp:coreProperties>
</file>